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255" windowHeight="7170" firstSheet="13" activeTab="16"/>
  </bookViews>
  <sheets>
    <sheet name="ระบบจ่ายน้ำประปา" sheetId="18" r:id="rId1"/>
    <sheet name="กรด-ด่าง" sheetId="17" r:id="rId2"/>
    <sheet name="ระบบไฟฟ้า" sheetId="16" r:id="rId3"/>
    <sheet name="รางระบาย(1)" sheetId="15" r:id="rId4"/>
    <sheet name="รางระบาย(2)" sheetId="14" r:id="rId5"/>
    <sheet name="เหล็ก" sheetId="13" r:id="rId6"/>
    <sheet name="เครื่องมือฯประปา" sheetId="12" r:id="rId7"/>
    <sheet name="ประสานปากบ่อ" sheetId="11" r:id="rId8"/>
    <sheet name="911005" sheetId="10" r:id="rId9"/>
    <sheet name="เครื่องสูบน้ำดิบ" sheetId="9" r:id="rId10"/>
    <sheet name="เครื่องสูบน้ำดี" sheetId="8" r:id="rId11"/>
    <sheet name="ระบบท่อส่งน้ำดิบ" sheetId="7" r:id="rId12"/>
    <sheet name="921001" sheetId="6" r:id="rId13"/>
    <sheet name="1211010" sheetId="5" r:id="rId14"/>
    <sheet name="ทดสอบดิน" sheetId="4" r:id="rId15"/>
    <sheet name="ปร.6xF บาดาลขนาดใหญ่" sheetId="3" r:id="rId16"/>
    <sheet name="ปร.5 บาดาลขนาดใหญ่" sheetId="2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Print_Area" localSheetId="13">'1211010'!$A$1:$K$93</definedName>
    <definedName name="_xlnm.Print_Area" localSheetId="8">'911005'!$A$1:$K$43</definedName>
    <definedName name="_xlnm.Print_Area" localSheetId="12">'921001'!$A$1:$K$65</definedName>
    <definedName name="_xlnm.Print_Area" localSheetId="1">'กรด-ด่าง'!$A$1:$K$36</definedName>
    <definedName name="_xlnm.Print_Area" localSheetId="6">เครื่องมือฯประปา!$A$1:$K$40</definedName>
    <definedName name="_xlnm.Print_Area" localSheetId="14">ทดสอบดิน!$A$1:$K$23</definedName>
    <definedName name="_xlnm.Print_Area" localSheetId="16">'ปร.5 บาดาลขนาดใหญ่'!$A$1:$J$37</definedName>
    <definedName name="_xlnm.Print_Area" localSheetId="15">'ปร.6xF บาดาลขนาดใหญ่'!$A$1:$Q$59</definedName>
    <definedName name="_xlnm.Print_Area" localSheetId="7">ประสานปากบ่อ!$A$1:$K$40</definedName>
    <definedName name="_xlnm.Print_Area" localSheetId="0">ระบบจ่ายน้ำประปา!$A$1:$K$41</definedName>
    <definedName name="_xlnm.Print_Area" localSheetId="11">ระบบท่อส่งน้ำดิบ!$A$1:$K$38</definedName>
    <definedName name="_xlnm.Print_Area" localSheetId="2">ระบบไฟฟ้า!$A$28:$K$53</definedName>
    <definedName name="_xlnm.Print_Area" localSheetId="3">'รางระบาย(1)'!$A$1:$K$37</definedName>
    <definedName name="_xlnm.Print_Area" localSheetId="4">'รางระบาย(2)'!$A$1:$K$27</definedName>
    <definedName name="_xlnm.Print_Area" localSheetId="5">เหล็ก!$A$1:$K$38</definedName>
    <definedName name="_xlnm.Print_Titles" localSheetId="13">'1211010'!$1:$7</definedName>
    <definedName name="_xlnm.Print_Titles" localSheetId="8">'911005'!$1:$7</definedName>
    <definedName name="_xlnm.Print_Titles" localSheetId="12">'921001'!$1:$7</definedName>
    <definedName name="_xlnm.Print_Titles" localSheetId="1">'กรด-ด่าง'!$1:$7</definedName>
    <definedName name="_xlnm.Print_Titles" localSheetId="14">ทดสอบดิน!$1:$7</definedName>
    <definedName name="_xlnm.Print_Titles" localSheetId="15">'ปร.6xF บาดาลขนาดใหญ่'!$13:$16</definedName>
    <definedName name="_xlnm.Print_Titles" localSheetId="7">ประสานปากบ่อ!$1:$7</definedName>
    <definedName name="_xlnm.Print_Titles" localSheetId="0">ระบบจ่ายน้ำประปา!$1:$7</definedName>
    <definedName name="_xlnm.Print_Titles" localSheetId="11">ระบบท่อส่งน้ำดิบ!$1:$7</definedName>
  </definedNames>
  <calcPr calcId="125725"/>
  <fileRecoveryPr autoRecover="0"/>
</workbook>
</file>

<file path=xl/calcChain.xml><?xml version="1.0" encoding="utf-8"?>
<calcChain xmlns="http://schemas.openxmlformats.org/spreadsheetml/2006/main">
  <c r="I23" i="18"/>
  <c r="G23"/>
  <c r="J23" s="1"/>
  <c r="I22"/>
  <c r="G22"/>
  <c r="I20"/>
  <c r="G20"/>
  <c r="J20" s="1"/>
  <c r="E20"/>
  <c r="B20"/>
  <c r="H18"/>
  <c r="I18" s="1"/>
  <c r="F18"/>
  <c r="G18" s="1"/>
  <c r="J18" s="1"/>
  <c r="E18"/>
  <c r="B18"/>
  <c r="I16"/>
  <c r="J16" s="1"/>
  <c r="E16"/>
  <c r="B16"/>
  <c r="H14"/>
  <c r="I14" s="1"/>
  <c r="F14"/>
  <c r="G14" s="1"/>
  <c r="E14"/>
  <c r="B14"/>
  <c r="H12"/>
  <c r="I12" s="1"/>
  <c r="F12"/>
  <c r="G12" s="1"/>
  <c r="E12"/>
  <c r="B12"/>
  <c r="I10"/>
  <c r="J10" s="1"/>
  <c r="E10"/>
  <c r="B10"/>
  <c r="I8"/>
  <c r="G8"/>
  <c r="G26" s="1"/>
  <c r="E8"/>
  <c r="B8"/>
  <c r="I4"/>
  <c r="C3"/>
  <c r="A2"/>
  <c r="I12" i="17"/>
  <c r="F8"/>
  <c r="G8" s="1"/>
  <c r="E8"/>
  <c r="B8"/>
  <c r="I4"/>
  <c r="C3"/>
  <c r="A2"/>
  <c r="H42" i="16"/>
  <c r="I42" s="1"/>
  <c r="F42"/>
  <c r="G42" s="1"/>
  <c r="E42"/>
  <c r="B42"/>
  <c r="H41"/>
  <c r="I41" s="1"/>
  <c r="F41"/>
  <c r="G41" s="1"/>
  <c r="E41"/>
  <c r="B41"/>
  <c r="H40"/>
  <c r="I40" s="1"/>
  <c r="F40"/>
  <c r="G40" s="1"/>
  <c r="J40" s="1"/>
  <c r="E40"/>
  <c r="B40"/>
  <c r="H39"/>
  <c r="I39" s="1"/>
  <c r="F39"/>
  <c r="G39" s="1"/>
  <c r="E39"/>
  <c r="B39"/>
  <c r="I38"/>
  <c r="F38"/>
  <c r="G38" s="1"/>
  <c r="J38" s="1"/>
  <c r="E38"/>
  <c r="H36"/>
  <c r="I36" s="1"/>
  <c r="F36"/>
  <c r="G36" s="1"/>
  <c r="E36"/>
  <c r="B36"/>
  <c r="C30"/>
  <c r="A29"/>
  <c r="I17"/>
  <c r="G17"/>
  <c r="I12"/>
  <c r="I22" s="1"/>
  <c r="I23" s="1"/>
  <c r="G12"/>
  <c r="G22" s="1"/>
  <c r="G23" s="1"/>
  <c r="C3"/>
  <c r="A2"/>
  <c r="H13" i="15"/>
  <c r="I13" s="1"/>
  <c r="F13"/>
  <c r="G13" s="1"/>
  <c r="E13"/>
  <c r="B13"/>
  <c r="H12"/>
  <c r="I12" s="1"/>
  <c r="J12" s="1"/>
  <c r="F12"/>
  <c r="G12" s="1"/>
  <c r="E12"/>
  <c r="B12"/>
  <c r="H11"/>
  <c r="I11" s="1"/>
  <c r="J11" s="1"/>
  <c r="F11"/>
  <c r="G11" s="1"/>
  <c r="E11"/>
  <c r="B11"/>
  <c r="H10"/>
  <c r="I10" s="1"/>
  <c r="J10" s="1"/>
  <c r="F10"/>
  <c r="G10" s="1"/>
  <c r="E10"/>
  <c r="B10"/>
  <c r="H9"/>
  <c r="I9" s="1"/>
  <c r="J9" s="1"/>
  <c r="F9"/>
  <c r="G9" s="1"/>
  <c r="E9"/>
  <c r="B9"/>
  <c r="H8"/>
  <c r="I8" s="1"/>
  <c r="J8" s="1"/>
  <c r="G8"/>
  <c r="E8"/>
  <c r="I4"/>
  <c r="C3"/>
  <c r="A2"/>
  <c r="H8" i="14"/>
  <c r="I8" s="1"/>
  <c r="F8"/>
  <c r="G8" s="1"/>
  <c r="G15" s="1"/>
  <c r="C3"/>
  <c r="A2"/>
  <c r="I12" i="13"/>
  <c r="H8"/>
  <c r="F8"/>
  <c r="G8" s="1"/>
  <c r="G12" s="1"/>
  <c r="E8"/>
  <c r="B8"/>
  <c r="I4"/>
  <c r="C3"/>
  <c r="A2"/>
  <c r="B22" i="12"/>
  <c r="B21"/>
  <c r="F20"/>
  <c r="G20" s="1"/>
  <c r="J20" s="1"/>
  <c r="B20"/>
  <c r="B19"/>
  <c r="F18"/>
  <c r="G18" s="1"/>
  <c r="J18" s="1"/>
  <c r="B18"/>
  <c r="B17"/>
  <c r="F16"/>
  <c r="G16" s="1"/>
  <c r="J16" s="1"/>
  <c r="B16"/>
  <c r="F15"/>
  <c r="G15" s="1"/>
  <c r="J15" s="1"/>
  <c r="B15"/>
  <c r="F14"/>
  <c r="G14" s="1"/>
  <c r="J14" s="1"/>
  <c r="B14"/>
  <c r="F13"/>
  <c r="G13" s="1"/>
  <c r="J13" s="1"/>
  <c r="B13"/>
  <c r="F12"/>
  <c r="G12" s="1"/>
  <c r="J12" s="1"/>
  <c r="B12"/>
  <c r="F11"/>
  <c r="G11" s="1"/>
  <c r="J11" s="1"/>
  <c r="B11"/>
  <c r="G10"/>
  <c r="J10" s="1"/>
  <c r="F10"/>
  <c r="B10"/>
  <c r="F9"/>
  <c r="G9" s="1"/>
  <c r="J9" s="1"/>
  <c r="B9"/>
  <c r="G8"/>
  <c r="J8" s="1"/>
  <c r="F8"/>
  <c r="B8"/>
  <c r="I4"/>
  <c r="C3"/>
  <c r="A2"/>
  <c r="F24" i="11"/>
  <c r="G24" s="1"/>
  <c r="J24" s="1"/>
  <c r="B24"/>
  <c r="I23"/>
  <c r="H23"/>
  <c r="G23"/>
  <c r="J23" s="1"/>
  <c r="F23"/>
  <c r="E23"/>
  <c r="B23"/>
  <c r="H22"/>
  <c r="I22" s="1"/>
  <c r="F22"/>
  <c r="G22" s="1"/>
  <c r="E22"/>
  <c r="B22"/>
  <c r="I21"/>
  <c r="I26" s="1"/>
  <c r="H21"/>
  <c r="F21"/>
  <c r="E21"/>
  <c r="B21"/>
  <c r="F20"/>
  <c r="G20" s="1"/>
  <c r="J20" s="1"/>
  <c r="E20"/>
  <c r="B20"/>
  <c r="F19"/>
  <c r="G19" s="1"/>
  <c r="J19" s="1"/>
  <c r="E19"/>
  <c r="B19"/>
  <c r="G18"/>
  <c r="J18" s="1"/>
  <c r="F18"/>
  <c r="E18"/>
  <c r="B18"/>
  <c r="F17"/>
  <c r="G17" s="1"/>
  <c r="J17" s="1"/>
  <c r="E17"/>
  <c r="B17"/>
  <c r="F16"/>
  <c r="G16" s="1"/>
  <c r="J16" s="1"/>
  <c r="E16"/>
  <c r="B16"/>
  <c r="F15"/>
  <c r="G15" s="1"/>
  <c r="J15" s="1"/>
  <c r="E15"/>
  <c r="B15"/>
  <c r="G14"/>
  <c r="J14" s="1"/>
  <c r="F14"/>
  <c r="E14"/>
  <c r="B14"/>
  <c r="F13"/>
  <c r="G13" s="1"/>
  <c r="J13" s="1"/>
  <c r="E13"/>
  <c r="B13"/>
  <c r="F12"/>
  <c r="G12" s="1"/>
  <c r="J12" s="1"/>
  <c r="E12"/>
  <c r="B12"/>
  <c r="F11"/>
  <c r="G11" s="1"/>
  <c r="J11" s="1"/>
  <c r="E11"/>
  <c r="B11"/>
  <c r="G10"/>
  <c r="J10" s="1"/>
  <c r="F10"/>
  <c r="E10"/>
  <c r="B10"/>
  <c r="F9"/>
  <c r="G9" s="1"/>
  <c r="J9" s="1"/>
  <c r="E9"/>
  <c r="B9"/>
  <c r="F8"/>
  <c r="G8" s="1"/>
  <c r="E8"/>
  <c r="B8"/>
  <c r="I4"/>
  <c r="C3"/>
  <c r="A2"/>
  <c r="F32" i="10"/>
  <c r="G32" s="1"/>
  <c r="J32" s="1"/>
  <c r="E32"/>
  <c r="B32"/>
  <c r="F31"/>
  <c r="G31" s="1"/>
  <c r="J31" s="1"/>
  <c r="E31"/>
  <c r="B31"/>
  <c r="F30"/>
  <c r="G30" s="1"/>
  <c r="J30" s="1"/>
  <c r="E30"/>
  <c r="B30"/>
  <c r="F29"/>
  <c r="G29" s="1"/>
  <c r="J29" s="1"/>
  <c r="E29"/>
  <c r="B29"/>
  <c r="G28"/>
  <c r="J28" s="1"/>
  <c r="F28"/>
  <c r="B28"/>
  <c r="F27"/>
  <c r="G27" s="1"/>
  <c r="J27" s="1"/>
  <c r="E27"/>
  <c r="B27"/>
  <c r="F26"/>
  <c r="G26" s="1"/>
  <c r="J26" s="1"/>
  <c r="E26"/>
  <c r="B26"/>
  <c r="G25"/>
  <c r="J25" s="1"/>
  <c r="F25"/>
  <c r="E25"/>
  <c r="B25"/>
  <c r="F24"/>
  <c r="G24" s="1"/>
  <c r="J24" s="1"/>
  <c r="E24"/>
  <c r="B24"/>
  <c r="F23"/>
  <c r="G23" s="1"/>
  <c r="J23" s="1"/>
  <c r="E23"/>
  <c r="B23"/>
  <c r="F22"/>
  <c r="G22" s="1"/>
  <c r="J22" s="1"/>
  <c r="E22"/>
  <c r="B22"/>
  <c r="G21"/>
  <c r="J21" s="1"/>
  <c r="E21"/>
  <c r="B21"/>
  <c r="F20"/>
  <c r="G20" s="1"/>
  <c r="J20" s="1"/>
  <c r="E20"/>
  <c r="B20"/>
  <c r="F19"/>
  <c r="G19" s="1"/>
  <c r="J19" s="1"/>
  <c r="E19"/>
  <c r="B19"/>
  <c r="G18"/>
  <c r="J18" s="1"/>
  <c r="F18"/>
  <c r="E18"/>
  <c r="B18"/>
  <c r="F17"/>
  <c r="G17" s="1"/>
  <c r="J17" s="1"/>
  <c r="E17"/>
  <c r="B17"/>
  <c r="F16"/>
  <c r="G16" s="1"/>
  <c r="J16" s="1"/>
  <c r="E16"/>
  <c r="B16"/>
  <c r="F15"/>
  <c r="G15" s="1"/>
  <c r="J15" s="1"/>
  <c r="E15"/>
  <c r="B15"/>
  <c r="F14"/>
  <c r="G14" s="1"/>
  <c r="J14" s="1"/>
  <c r="E14"/>
  <c r="B14"/>
  <c r="F13"/>
  <c r="G13" s="1"/>
  <c r="J13" s="1"/>
  <c r="E13"/>
  <c r="B13"/>
  <c r="F12"/>
  <c r="G12" s="1"/>
  <c r="J12" s="1"/>
  <c r="E12"/>
  <c r="B12"/>
  <c r="H11"/>
  <c r="I11" s="1"/>
  <c r="F11"/>
  <c r="G11" s="1"/>
  <c r="E11"/>
  <c r="B11"/>
  <c r="H10"/>
  <c r="I10" s="1"/>
  <c r="F10"/>
  <c r="G10" s="1"/>
  <c r="E10"/>
  <c r="B10"/>
  <c r="H9"/>
  <c r="I9" s="1"/>
  <c r="F9"/>
  <c r="G9" s="1"/>
  <c r="E9"/>
  <c r="B9"/>
  <c r="H8"/>
  <c r="I8" s="1"/>
  <c r="I34" s="1"/>
  <c r="F8"/>
  <c r="G8" s="1"/>
  <c r="E8"/>
  <c r="B8"/>
  <c r="I4"/>
  <c r="C3"/>
  <c r="A2"/>
  <c r="H14" i="9"/>
  <c r="I14" s="1"/>
  <c r="F14"/>
  <c r="G14" s="1"/>
  <c r="J14" s="1"/>
  <c r="E14"/>
  <c r="I12"/>
  <c r="H12"/>
  <c r="I9"/>
  <c r="I10" s="1"/>
  <c r="I11" s="1"/>
  <c r="F9"/>
  <c r="G9" s="1"/>
  <c r="G10" s="1"/>
  <c r="E9"/>
  <c r="I4"/>
  <c r="C3"/>
  <c r="A2"/>
  <c r="C3" i="8"/>
  <c r="H14"/>
  <c r="I14" s="1"/>
  <c r="F14"/>
  <c r="G14" s="1"/>
  <c r="E14"/>
  <c r="I12"/>
  <c r="I15" s="1"/>
  <c r="I16" s="1"/>
  <c r="I9"/>
  <c r="I10" s="1"/>
  <c r="I11" s="1"/>
  <c r="F9"/>
  <c r="G9" s="1"/>
  <c r="E9"/>
  <c r="I4"/>
  <c r="A2"/>
  <c r="B3" i="7"/>
  <c r="H25"/>
  <c r="I25" s="1"/>
  <c r="G25"/>
  <c r="E25"/>
  <c r="B25"/>
  <c r="I24"/>
  <c r="F24"/>
  <c r="G24" s="1"/>
  <c r="J24" s="1"/>
  <c r="E24"/>
  <c r="B24"/>
  <c r="I21"/>
  <c r="G21"/>
  <c r="J21" s="1"/>
  <c r="E21"/>
  <c r="B21"/>
  <c r="I20"/>
  <c r="G20"/>
  <c r="J20" s="1"/>
  <c r="E20"/>
  <c r="B20"/>
  <c r="I17"/>
  <c r="G17"/>
  <c r="J17" s="1"/>
  <c r="E17"/>
  <c r="B17"/>
  <c r="I16"/>
  <c r="G16"/>
  <c r="J16" s="1"/>
  <c r="E16"/>
  <c r="B16"/>
  <c r="H15"/>
  <c r="I15" s="1"/>
  <c r="F15"/>
  <c r="G15" s="1"/>
  <c r="J15" s="1"/>
  <c r="E15"/>
  <c r="I12"/>
  <c r="H12"/>
  <c r="G12"/>
  <c r="J12" s="1"/>
  <c r="E12"/>
  <c r="B12"/>
  <c r="H11"/>
  <c r="I11" s="1"/>
  <c r="F11"/>
  <c r="G11" s="1"/>
  <c r="J11" s="1"/>
  <c r="E11"/>
  <c r="B11"/>
  <c r="I10"/>
  <c r="G10"/>
  <c r="J10" s="1"/>
  <c r="E10"/>
  <c r="B10"/>
  <c r="H9"/>
  <c r="I9" s="1"/>
  <c r="I27" s="1"/>
  <c r="F9"/>
  <c r="G9" s="1"/>
  <c r="G27" s="1"/>
  <c r="E9"/>
  <c r="B9"/>
  <c r="I4"/>
  <c r="A2"/>
  <c r="I46" i="6"/>
  <c r="F46"/>
  <c r="G46" s="1"/>
  <c r="J46" s="1"/>
  <c r="E46"/>
  <c r="B46"/>
  <c r="H45"/>
  <c r="I45" s="1"/>
  <c r="F45"/>
  <c r="G45" s="1"/>
  <c r="J45" s="1"/>
  <c r="E45"/>
  <c r="B45"/>
  <c r="H44"/>
  <c r="I44" s="1"/>
  <c r="G44"/>
  <c r="E44"/>
  <c r="B44"/>
  <c r="H43"/>
  <c r="I43" s="1"/>
  <c r="F43"/>
  <c r="G43" s="1"/>
  <c r="E43"/>
  <c r="B43"/>
  <c r="H42"/>
  <c r="I42" s="1"/>
  <c r="I47" s="1"/>
  <c r="I48" s="1"/>
  <c r="H49" s="1"/>
  <c r="I49" s="1"/>
  <c r="G42"/>
  <c r="E42"/>
  <c r="B42"/>
  <c r="H37"/>
  <c r="I37" s="1"/>
  <c r="F37"/>
  <c r="G37" s="1"/>
  <c r="E37"/>
  <c r="B37"/>
  <c r="H36"/>
  <c r="I36" s="1"/>
  <c r="F36"/>
  <c r="G36" s="1"/>
  <c r="E36"/>
  <c r="B36"/>
  <c r="H35"/>
  <c r="I35" s="1"/>
  <c r="F35"/>
  <c r="G35" s="1"/>
  <c r="J35" s="1"/>
  <c r="E35"/>
  <c r="B35"/>
  <c r="H34"/>
  <c r="I34" s="1"/>
  <c r="F34"/>
  <c r="G34" s="1"/>
  <c r="J34" s="1"/>
  <c r="E34"/>
  <c r="B34"/>
  <c r="H33"/>
  <c r="I33" s="1"/>
  <c r="F33"/>
  <c r="G33" s="1"/>
  <c r="J33" s="1"/>
  <c r="E33"/>
  <c r="B33"/>
  <c r="H32"/>
  <c r="I32" s="1"/>
  <c r="F32"/>
  <c r="G32" s="1"/>
  <c r="J32" s="1"/>
  <c r="E32"/>
  <c r="B32"/>
  <c r="H31"/>
  <c r="I31" s="1"/>
  <c r="F31"/>
  <c r="G31" s="1"/>
  <c r="E31"/>
  <c r="B31"/>
  <c r="H30"/>
  <c r="I30" s="1"/>
  <c r="F30"/>
  <c r="G30" s="1"/>
  <c r="J30" s="1"/>
  <c r="E30"/>
  <c r="B30"/>
  <c r="H29"/>
  <c r="I29" s="1"/>
  <c r="F29"/>
  <c r="G29" s="1"/>
  <c r="E29"/>
  <c r="B29"/>
  <c r="H28"/>
  <c r="I28" s="1"/>
  <c r="I38" s="1"/>
  <c r="H39" s="1"/>
  <c r="I39" s="1"/>
  <c r="G28"/>
  <c r="E28"/>
  <c r="B28"/>
  <c r="H23"/>
  <c r="I23" s="1"/>
  <c r="F23"/>
  <c r="G23" s="1"/>
  <c r="E23"/>
  <c r="B23"/>
  <c r="I22"/>
  <c r="H22"/>
  <c r="G22"/>
  <c r="J22" s="1"/>
  <c r="F22"/>
  <c r="E22"/>
  <c r="B22"/>
  <c r="H21"/>
  <c r="I21" s="1"/>
  <c r="F21"/>
  <c r="G21" s="1"/>
  <c r="E21"/>
  <c r="B21"/>
  <c r="I20"/>
  <c r="H20"/>
  <c r="G20"/>
  <c r="J20" s="1"/>
  <c r="F20"/>
  <c r="E20"/>
  <c r="B20"/>
  <c r="H19"/>
  <c r="I19" s="1"/>
  <c r="F19"/>
  <c r="G19" s="1"/>
  <c r="E19"/>
  <c r="B19"/>
  <c r="G18"/>
  <c r="J18" s="1"/>
  <c r="F18"/>
  <c r="E18"/>
  <c r="B18"/>
  <c r="F17"/>
  <c r="G17" s="1"/>
  <c r="J17" s="1"/>
  <c r="E17"/>
  <c r="B17"/>
  <c r="F16"/>
  <c r="G16" s="1"/>
  <c r="J16" s="1"/>
  <c r="E16"/>
  <c r="B16"/>
  <c r="F15"/>
  <c r="G15" s="1"/>
  <c r="J15" s="1"/>
  <c r="E15"/>
  <c r="B15"/>
  <c r="H14"/>
  <c r="I14" s="1"/>
  <c r="F14"/>
  <c r="G14" s="1"/>
  <c r="E14"/>
  <c r="B14"/>
  <c r="H13"/>
  <c r="I13" s="1"/>
  <c r="F13"/>
  <c r="G13" s="1"/>
  <c r="E13"/>
  <c r="B13"/>
  <c r="H12"/>
  <c r="I12" s="1"/>
  <c r="F12"/>
  <c r="G12" s="1"/>
  <c r="E12"/>
  <c r="B12"/>
  <c r="H11"/>
  <c r="I11" s="1"/>
  <c r="F11"/>
  <c r="G11" s="1"/>
  <c r="E11"/>
  <c r="B11"/>
  <c r="H10"/>
  <c r="I10" s="1"/>
  <c r="F10"/>
  <c r="G10" s="1"/>
  <c r="E10"/>
  <c r="B10"/>
  <c r="H9"/>
  <c r="I9" s="1"/>
  <c r="I25" s="1"/>
  <c r="G9"/>
  <c r="E9"/>
  <c r="B9"/>
  <c r="I4"/>
  <c r="C3"/>
  <c r="A2"/>
  <c r="B3" i="4"/>
  <c r="H77" i="5"/>
  <c r="I77" s="1"/>
  <c r="F77"/>
  <c r="G77" s="1"/>
  <c r="E77"/>
  <c r="F74"/>
  <c r="G74" s="1"/>
  <c r="J74" s="1"/>
  <c r="E74"/>
  <c r="B74"/>
  <c r="F73"/>
  <c r="G73" s="1"/>
  <c r="J73" s="1"/>
  <c r="E73"/>
  <c r="B73"/>
  <c r="G72"/>
  <c r="J72" s="1"/>
  <c r="F72"/>
  <c r="E72"/>
  <c r="B72"/>
  <c r="F71"/>
  <c r="G71" s="1"/>
  <c r="J71" s="1"/>
  <c r="E71"/>
  <c r="B71"/>
  <c r="F68"/>
  <c r="G68" s="1"/>
  <c r="J68" s="1"/>
  <c r="E68"/>
  <c r="B68"/>
  <c r="F67"/>
  <c r="G67" s="1"/>
  <c r="J67" s="1"/>
  <c r="E67"/>
  <c r="B67"/>
  <c r="I65"/>
  <c r="H65"/>
  <c r="G65"/>
  <c r="J65" s="1"/>
  <c r="F65"/>
  <c r="E65"/>
  <c r="B65"/>
  <c r="H64"/>
  <c r="I64" s="1"/>
  <c r="F64"/>
  <c r="G64" s="1"/>
  <c r="E64"/>
  <c r="B64"/>
  <c r="I63"/>
  <c r="H63"/>
  <c r="G63"/>
  <c r="J63" s="1"/>
  <c r="F63"/>
  <c r="E63"/>
  <c r="B63"/>
  <c r="H61"/>
  <c r="I61" s="1"/>
  <c r="F61"/>
  <c r="G61" s="1"/>
  <c r="E61"/>
  <c r="B61"/>
  <c r="I60"/>
  <c r="H60"/>
  <c r="G60"/>
  <c r="J60" s="1"/>
  <c r="F60"/>
  <c r="E60"/>
  <c r="B60"/>
  <c r="I59"/>
  <c r="F59"/>
  <c r="G59" s="1"/>
  <c r="E59"/>
  <c r="B59"/>
  <c r="I58"/>
  <c r="H58"/>
  <c r="G58"/>
  <c r="J58" s="1"/>
  <c r="F58"/>
  <c r="E58"/>
  <c r="B58"/>
  <c r="H55"/>
  <c r="I55" s="1"/>
  <c r="F55"/>
  <c r="G55" s="1"/>
  <c r="E55"/>
  <c r="B55"/>
  <c r="I53"/>
  <c r="F53"/>
  <c r="G53" s="1"/>
  <c r="E53"/>
  <c r="B53"/>
  <c r="I52"/>
  <c r="F52"/>
  <c r="G52" s="1"/>
  <c r="E52"/>
  <c r="B52"/>
  <c r="G51"/>
  <c r="J51" s="1"/>
  <c r="F51"/>
  <c r="E51"/>
  <c r="B51"/>
  <c r="F50"/>
  <c r="G50" s="1"/>
  <c r="J50" s="1"/>
  <c r="E50"/>
  <c r="B50"/>
  <c r="F49"/>
  <c r="G49" s="1"/>
  <c r="J49" s="1"/>
  <c r="E49"/>
  <c r="B49"/>
  <c r="F48"/>
  <c r="G48" s="1"/>
  <c r="J48" s="1"/>
  <c r="E48"/>
  <c r="B48"/>
  <c r="G47"/>
  <c r="J47" s="1"/>
  <c r="F47"/>
  <c r="E47"/>
  <c r="B47"/>
  <c r="F46"/>
  <c r="G46" s="1"/>
  <c r="J46" s="1"/>
  <c r="E46"/>
  <c r="B46"/>
  <c r="F45"/>
  <c r="G45" s="1"/>
  <c r="J45" s="1"/>
  <c r="E45"/>
  <c r="B45"/>
  <c r="F44"/>
  <c r="G44" s="1"/>
  <c r="J44" s="1"/>
  <c r="E44"/>
  <c r="B44"/>
  <c r="G43"/>
  <c r="J43" s="1"/>
  <c r="F43"/>
  <c r="E43"/>
  <c r="B43"/>
  <c r="F42"/>
  <c r="G42" s="1"/>
  <c r="J42" s="1"/>
  <c r="E42"/>
  <c r="B42"/>
  <c r="F41"/>
  <c r="G41" s="1"/>
  <c r="J41" s="1"/>
  <c r="E41"/>
  <c r="B41"/>
  <c r="F40"/>
  <c r="G40" s="1"/>
  <c r="J40" s="1"/>
  <c r="E40"/>
  <c r="B40"/>
  <c r="F37"/>
  <c r="G37" s="1"/>
  <c r="J37" s="1"/>
  <c r="E37"/>
  <c r="B37"/>
  <c r="F36"/>
  <c r="G36" s="1"/>
  <c r="J36" s="1"/>
  <c r="E36"/>
  <c r="B36"/>
  <c r="F35"/>
  <c r="G35" s="1"/>
  <c r="J35" s="1"/>
  <c r="E35"/>
  <c r="B35"/>
  <c r="F34"/>
  <c r="G34" s="1"/>
  <c r="J34" s="1"/>
  <c r="E34"/>
  <c r="B34"/>
  <c r="G33"/>
  <c r="J33" s="1"/>
  <c r="F33"/>
  <c r="E33"/>
  <c r="B33"/>
  <c r="F32"/>
  <c r="G32" s="1"/>
  <c r="J32" s="1"/>
  <c r="E32"/>
  <c r="B32"/>
  <c r="F31"/>
  <c r="G31" s="1"/>
  <c r="J31" s="1"/>
  <c r="E31"/>
  <c r="B31"/>
  <c r="G30"/>
  <c r="J30" s="1"/>
  <c r="F30"/>
  <c r="E30"/>
  <c r="B30"/>
  <c r="F29"/>
  <c r="G29" s="1"/>
  <c r="J29" s="1"/>
  <c r="E29"/>
  <c r="B29"/>
  <c r="F28"/>
  <c r="G28" s="1"/>
  <c r="J28" s="1"/>
  <c r="E28"/>
  <c r="B28"/>
  <c r="F27"/>
  <c r="G27" s="1"/>
  <c r="J27" s="1"/>
  <c r="E27"/>
  <c r="B27"/>
  <c r="G26"/>
  <c r="J26" s="1"/>
  <c r="F26"/>
  <c r="E26"/>
  <c r="B26"/>
  <c r="F25"/>
  <c r="G25" s="1"/>
  <c r="J25" s="1"/>
  <c r="E25"/>
  <c r="B25"/>
  <c r="I23"/>
  <c r="F23"/>
  <c r="G23" s="1"/>
  <c r="J23" s="1"/>
  <c r="E23"/>
  <c r="B23"/>
  <c r="H22"/>
  <c r="I22" s="1"/>
  <c r="F22"/>
  <c r="G22" s="1"/>
  <c r="E22"/>
  <c r="B22"/>
  <c r="H21"/>
  <c r="I21" s="1"/>
  <c r="F21"/>
  <c r="G21" s="1"/>
  <c r="E21"/>
  <c r="B21"/>
  <c r="H20"/>
  <c r="I20" s="1"/>
  <c r="F20"/>
  <c r="G20" s="1"/>
  <c r="J20" s="1"/>
  <c r="E20"/>
  <c r="B20"/>
  <c r="I18"/>
  <c r="G18"/>
  <c r="J18" s="1"/>
  <c r="F18"/>
  <c r="E18"/>
  <c r="B18"/>
  <c r="H17"/>
  <c r="I17" s="1"/>
  <c r="F17"/>
  <c r="G17" s="1"/>
  <c r="E17"/>
  <c r="B17"/>
  <c r="I16"/>
  <c r="H16"/>
  <c r="G16"/>
  <c r="J16" s="1"/>
  <c r="F16"/>
  <c r="E16"/>
  <c r="B16"/>
  <c r="H15"/>
  <c r="I15" s="1"/>
  <c r="F15"/>
  <c r="G15" s="1"/>
  <c r="E15"/>
  <c r="B15"/>
  <c r="I13"/>
  <c r="F13"/>
  <c r="G13" s="1"/>
  <c r="E13"/>
  <c r="B13"/>
  <c r="I12"/>
  <c r="H12"/>
  <c r="G12"/>
  <c r="J12" s="1"/>
  <c r="F12"/>
  <c r="E12"/>
  <c r="B12"/>
  <c r="H10"/>
  <c r="I10" s="1"/>
  <c r="F10"/>
  <c r="G10" s="1"/>
  <c r="E10"/>
  <c r="B10"/>
  <c r="I9"/>
  <c r="H9"/>
  <c r="G9"/>
  <c r="E9"/>
  <c r="B9"/>
  <c r="I4"/>
  <c r="C3"/>
  <c r="A2"/>
  <c r="H8" i="4"/>
  <c r="I8" s="1"/>
  <c r="I12" s="1"/>
  <c r="E8" a="1"/>
  <c r="E8" s="1"/>
  <c r="B8"/>
  <c r="A2"/>
  <c r="K44" i="3"/>
  <c r="P42"/>
  <c r="M42"/>
  <c r="M41"/>
  <c r="M40"/>
  <c r="M39"/>
  <c r="M38"/>
  <c r="M37"/>
  <c r="M36"/>
  <c r="P34"/>
  <c r="M34"/>
  <c r="M33"/>
  <c r="P31"/>
  <c r="M31"/>
  <c r="M30"/>
  <c r="M29"/>
  <c r="M28"/>
  <c r="P27"/>
  <c r="P44" s="1"/>
  <c r="M27"/>
  <c r="M26"/>
  <c r="M25"/>
  <c r="M24"/>
  <c r="M23"/>
  <c r="M22"/>
  <c r="M21"/>
  <c r="M20"/>
  <c r="M43" s="1"/>
  <c r="M44" s="1"/>
  <c r="L45" s="1"/>
  <c r="M19"/>
  <c r="N18"/>
  <c r="M18"/>
  <c r="E10"/>
  <c r="D16" i="2"/>
  <c r="F16" s="1"/>
  <c r="F15"/>
  <c r="F14"/>
  <c r="D13"/>
  <c r="F13" s="1"/>
  <c r="D12"/>
  <c r="F12" s="1"/>
  <c r="C6"/>
  <c r="A5"/>
  <c r="J22" i="5" l="1"/>
  <c r="J29" i="6"/>
  <c r="J31"/>
  <c r="J10" i="5"/>
  <c r="J13"/>
  <c r="J15"/>
  <c r="J17"/>
  <c r="J52"/>
  <c r="J53"/>
  <c r="J55"/>
  <c r="J59"/>
  <c r="J61"/>
  <c r="J64"/>
  <c r="J77"/>
  <c r="G25" i="6"/>
  <c r="I17" i="8"/>
  <c r="I15" i="9"/>
  <c r="I16" s="1"/>
  <c r="J24" i="12"/>
  <c r="J25" s="1"/>
  <c r="J23" i="16"/>
  <c r="J17"/>
  <c r="F22" i="2"/>
  <c r="F23" s="1"/>
  <c r="G38" i="5"/>
  <c r="G39" s="1"/>
  <c r="I38"/>
  <c r="I39" s="1"/>
  <c r="I69" s="1"/>
  <c r="I70" s="1"/>
  <c r="I79" s="1"/>
  <c r="J36" i="6"/>
  <c r="J37"/>
  <c r="G47"/>
  <c r="G48" s="1"/>
  <c r="J44"/>
  <c r="J9" i="10"/>
  <c r="J10"/>
  <c r="J11"/>
  <c r="G15" i="15"/>
  <c r="I44" i="16"/>
  <c r="J22" i="18"/>
  <c r="I26"/>
  <c r="J12"/>
  <c r="J14"/>
  <c r="J8"/>
  <c r="J26" s="1"/>
  <c r="J27" s="1"/>
  <c r="G12" i="17"/>
  <c r="J8"/>
  <c r="J12" s="1"/>
  <c r="J13" s="1"/>
  <c r="G44" i="16"/>
  <c r="J36"/>
  <c r="J39"/>
  <c r="J41"/>
  <c r="J42"/>
  <c r="J12"/>
  <c r="J22" s="1"/>
  <c r="J13" i="15"/>
  <c r="J15" s="1"/>
  <c r="J16" s="1"/>
  <c r="I15"/>
  <c r="I15" i="14"/>
  <c r="J8"/>
  <c r="J15" s="1"/>
  <c r="J16" s="1"/>
  <c r="J8" i="13"/>
  <c r="J12" s="1"/>
  <c r="J13" s="1"/>
  <c r="G24" i="12"/>
  <c r="G26" i="11"/>
  <c r="J22"/>
  <c r="J8"/>
  <c r="J26" s="1"/>
  <c r="J27" s="1"/>
  <c r="J21"/>
  <c r="G34" i="10"/>
  <c r="J8"/>
  <c r="J34" s="1"/>
  <c r="J35" s="1"/>
  <c r="J10" i="9"/>
  <c r="G11"/>
  <c r="J11" s="1"/>
  <c r="I17"/>
  <c r="J9"/>
  <c r="G15"/>
  <c r="G16" s="1"/>
  <c r="G17" s="1"/>
  <c r="J12"/>
  <c r="J15" s="1"/>
  <c r="J16" s="1"/>
  <c r="J17" s="1"/>
  <c r="J9" i="8"/>
  <c r="G10"/>
  <c r="J14"/>
  <c r="G15"/>
  <c r="G16" s="1"/>
  <c r="J12"/>
  <c r="J15" s="1"/>
  <c r="J16" s="1"/>
  <c r="J25" i="7"/>
  <c r="J9"/>
  <c r="I40" i="6"/>
  <c r="I53" s="1"/>
  <c r="F49"/>
  <c r="G49" s="1"/>
  <c r="J49" s="1"/>
  <c r="K49" s="1"/>
  <c r="J48"/>
  <c r="J10"/>
  <c r="J11"/>
  <c r="J12"/>
  <c r="J13"/>
  <c r="J14"/>
  <c r="J19"/>
  <c r="J21"/>
  <c r="J23"/>
  <c r="G38"/>
  <c r="F39" s="1"/>
  <c r="G39" s="1"/>
  <c r="J39" s="1"/>
  <c r="J43"/>
  <c r="J9"/>
  <c r="J25" s="1"/>
  <c r="J42"/>
  <c r="J47" s="1"/>
  <c r="J28"/>
  <c r="J38" s="1"/>
  <c r="G69" i="5"/>
  <c r="G70" s="1"/>
  <c r="J39"/>
  <c r="J69" s="1"/>
  <c r="J21"/>
  <c r="J9"/>
  <c r="J38" s="1"/>
  <c r="F8" i="4"/>
  <c r="G8" s="1"/>
  <c r="Q34" i="3"/>
  <c r="D22" i="2"/>
  <c r="J44" i="16" l="1"/>
  <c r="J45" s="1"/>
  <c r="G11" i="8"/>
  <c r="J11" s="1"/>
  <c r="J17" s="1"/>
  <c r="J10"/>
  <c r="G17"/>
  <c r="J27" i="7"/>
  <c r="J28" s="1"/>
  <c r="J53" i="6"/>
  <c r="J54" s="1"/>
  <c r="G53"/>
  <c r="G40"/>
  <c r="J40" s="1"/>
  <c r="K40" s="1"/>
  <c r="G79" i="5"/>
  <c r="J70"/>
  <c r="J79" s="1"/>
  <c r="J80" s="1"/>
  <c r="G12" i="4"/>
  <c r="J8"/>
  <c r="J12" s="1"/>
  <c r="J13" s="1"/>
</calcChain>
</file>

<file path=xl/sharedStrings.xml><?xml version="1.0" encoding="utf-8"?>
<sst xmlns="http://schemas.openxmlformats.org/spreadsheetml/2006/main" count="939" uniqueCount="234">
  <si>
    <t>สรุปผลการประมาณราคาค่าก่อสร้าง</t>
  </si>
  <si>
    <t>ส่วนราชการ</t>
  </si>
  <si>
    <t>ประเภท</t>
  </si>
  <si>
    <t xml:space="preserve">ระบบประปาหมู่บ้านแบบบาดาลขนาดใหญ่ </t>
  </si>
  <si>
    <t>เจ้าของอาคาร</t>
  </si>
  <si>
    <t>หน่วยงานออกแบบแปลนและรายการ</t>
  </si>
  <si>
    <t>แบบเลขที่</t>
  </si>
  <si>
    <t>1211010,2111100,3111030,412003,911001,911005-911007,921001,991002 พร้อมด้วยรายการฯ เฉพาะแห่ง,รายการฯ ทั่วไป และ.................</t>
  </si>
  <si>
    <t>ประมาณราคาตามแบบ ปร.4</t>
  </si>
  <si>
    <t>จำนวน</t>
  </si>
  <si>
    <t>แผ่น</t>
  </si>
  <si>
    <t>ประมาณราคาเมื่อวันที่</t>
  </si>
  <si>
    <t>ก.ค.54</t>
  </si>
  <si>
    <t>ลำดับที่</t>
  </si>
  <si>
    <t>รายการ</t>
  </si>
  <si>
    <t>ค่าวัสดุและค่าแรงงานรวมเป็นเงิน (บาท)</t>
  </si>
  <si>
    <t>FACTOR F</t>
  </si>
  <si>
    <t>ค่าก่อสร้างทั้งหมดรวมเป็นเงิน (บาท)</t>
  </si>
  <si>
    <t>หมายเหตุ</t>
  </si>
  <si>
    <t>ประเภทงานอาคารและงานโครงสร้างคอนกรีตเสริมเหล็ก</t>
  </si>
  <si>
    <t>ประเภทงานทาง</t>
  </si>
  <si>
    <t>ประเภทงานชลประทาน</t>
  </si>
  <si>
    <t>ประเภทงานสะพานและท่อเหลี่ยม</t>
  </si>
  <si>
    <t>ประเภทงานครุภัณฑ์และอื่นๆ</t>
  </si>
  <si>
    <t>เงื่อนไข</t>
  </si>
  <si>
    <t>เงินล่วงหน้าจ่าย</t>
  </si>
  <si>
    <t>เงินประกันผลงานหัก</t>
  </si>
  <si>
    <t>ดอกเบี้ยเงินกู้</t>
  </si>
  <si>
    <t>ดอกเบี้ยเงินฝาก</t>
  </si>
  <si>
    <t>สรุป</t>
  </si>
  <si>
    <t>รวมค่าก่อสร้างเป็นเงินทั้งสิ้น</t>
  </si>
  <si>
    <t>คิดเป็นเงินประมาณการ</t>
  </si>
  <si>
    <t>ตัวอักษร</t>
  </si>
  <si>
    <t>ประมาณการ</t>
  </si>
  <si>
    <t>..........................................................……</t>
  </si>
  <si>
    <t>เห็นชอบ</t>
  </si>
  <si>
    <t>องค์การบริหารส่วนตำบลพะแสง</t>
  </si>
  <si>
    <t xml:space="preserve">บ้านบางน้ำเย็น หมู่ที่ ๔ ตำบลพะแสง อำเภอบ้านตาขุน จังหวัดสุราษฎร์ธานี </t>
  </si>
  <si>
    <t>28 ก.ย.28</t>
  </si>
  <si>
    <r>
      <t xml:space="preserve">                               </t>
    </r>
    <r>
      <rPr>
        <b/>
        <sz val="14"/>
        <rFont val="CordiaUPC"/>
        <family val="2"/>
      </rPr>
      <t xml:space="preserve">       สองล้านเจ็ดแสนเจ็ดหมื่นหนึ่งพันบาทถ้วน</t>
    </r>
  </si>
  <si>
    <t>คิดเป็นเงินราคากลาง</t>
  </si>
  <si>
    <t xml:space="preserve">                        สองล้านเจ็ดแสนสองหมื่นสามพันเก้าร้อยบาทถ้วน</t>
  </si>
  <si>
    <t xml:space="preserve">                          ธันฐกรณ์ คุระแก้ว</t>
  </si>
  <si>
    <t xml:space="preserve">            ถาวร วิเศษ</t>
  </si>
  <si>
    <t xml:space="preserve">                             (  นายธันฐกรณ์ คุระแก้ว  )</t>
  </si>
  <si>
    <t xml:space="preserve">        (นายถาวร วิเศษ)</t>
  </si>
  <si>
    <t xml:space="preserve">                      ผู้อำนวยการกองช่าง</t>
  </si>
  <si>
    <t>คณะกรรมการกำหนดราคากลาง</t>
  </si>
  <si>
    <t>.......................................</t>
  </si>
  <si>
    <t>1.นายอภินันท์ สัมพันธ์     ตำแหน่ง ผอ.กองช่าง ทต.บ้านตาขุน   ประธานกรรมการ</t>
  </si>
  <si>
    <t>2.นายธันกรณ์ คุระแก้ว     ตำแหน่ง ผอ.กองช่าง อบต.พะแสง               กรรมการ</t>
  </si>
  <si>
    <t>......................................</t>
  </si>
  <si>
    <t>3.นายพรภิรมย์ ศรีรักษา   ตำแหน่ง รองปลัดอบต.พะแสง                     กรรมการ</t>
  </si>
  <si>
    <t>แบบ ปร.6</t>
  </si>
  <si>
    <t>รายการค่าประมาณการก่อสร้าง</t>
  </si>
  <si>
    <t xml:space="preserve">    ส่วนราชการ     </t>
  </si>
  <si>
    <t xml:space="preserve">ประเภท </t>
  </si>
  <si>
    <t>–</t>
  </si>
  <si>
    <t>สถานที่ก่อสร้าง</t>
  </si>
  <si>
    <t>หน่วยงานออกแบบแปลนและรายการ  สำนักบริหารจัดการน้ำ</t>
  </si>
  <si>
    <t xml:space="preserve">ประมาณราคาตามแบบ ปร.4                     </t>
  </si>
  <si>
    <t>แผ่น 1</t>
  </si>
  <si>
    <t xml:space="preserve">เมื่อวันที่ </t>
  </si>
  <si>
    <t>28 ก.ย. 58</t>
  </si>
  <si>
    <t xml:space="preserve">      ค่าก่อสร้าง </t>
  </si>
  <si>
    <t>ค่าก่อสร้าง+F</t>
  </si>
  <si>
    <t xml:space="preserve">        ( บาท )</t>
  </si>
  <si>
    <t xml:space="preserve">  ( บาท )</t>
  </si>
  <si>
    <t>ประเภทงานอาคาร</t>
  </si>
  <si>
    <t>1.1 โรงสูบน้ำ จำนวน 1 หลัง  แบบเลขที่ 412003</t>
  </si>
  <si>
    <t xml:space="preserve">1.2 รางระบายน้ำ แบบเลขที่ 911001, 911005     </t>
  </si>
  <si>
    <t>*</t>
  </si>
  <si>
    <t>1.3 ป้ายการประปา แบบเลขที่ 921001</t>
  </si>
  <si>
    <t>1.4 ป้ายบอกระดับน้ำในถังน้ำใส แบบเลขที่ 991002</t>
  </si>
  <si>
    <t>1.5 ประตูรั้ว  แบบเลขที่ 921001</t>
  </si>
  <si>
    <t>1.6 การประสานท่อระหว่างระบบ แบบเลขที่ 911005</t>
  </si>
  <si>
    <t>1.7 การประสานท่อที่ปากบ่อบาดาล แบบเลขที่ 911007</t>
  </si>
  <si>
    <t>1.8 การประสานท่อภายในโรงสูบน้ำดี แบบเลขที่ 911006</t>
  </si>
  <si>
    <t>1.9 ทดสอบการรับน้ำหนักบรรทุกของดินจำนวน 1 จุด</t>
  </si>
  <si>
    <t>1.10 การประสานระบบไฟฟ้าภายใน</t>
  </si>
  <si>
    <t>ประเภทงานโครงสร้างคอนกรีตเสริมเหล็ก</t>
  </si>
  <si>
    <t>2.1 ระบบกรองน้ำบาดาลขนาด 10 ลูกบาศก์เมตรต่อชั่วโมง แบบเลขที่ 1211010</t>
  </si>
  <si>
    <t>2.2 ถังน้ำใส ขนาดจุ 100 ลูกบาศก์เมตร แบบเลขที่ 2111100</t>
  </si>
  <si>
    <t>2.3 หอถังสูง ขนาดจุ 30 ลูกบาศก์กเมตร แบบเลขที่ 3111030</t>
  </si>
  <si>
    <t xml:space="preserve">ประเภทงานสาธารณูปโภค </t>
  </si>
  <si>
    <t xml:space="preserve">3.1 ระบบท่อส่งน้ำดิบ </t>
  </si>
  <si>
    <t>หาF</t>
  </si>
  <si>
    <t xml:space="preserve">3.2 ระบบท่อจ่ายน้ำประปา </t>
  </si>
  <si>
    <t>4.1 เครื่องสูบน้ำบาดาลพร้อมอุปกรณ์ควบคุมจำนวน 1 ชุด</t>
  </si>
  <si>
    <t>4.2 เครื่องสูบน้ำดีพร้อมอุปกรณ์ จำนวน 2 ชุด</t>
  </si>
  <si>
    <t>4.3 เครื่องจ่ายสารละลายครอรีน</t>
  </si>
  <si>
    <t>4.4 เครื่องมือประจำการประปา</t>
  </si>
  <si>
    <t>4.5 เครื่องมือตรวจวัดความเป็นกรด-ด่างในน้ำ</t>
  </si>
  <si>
    <t>4.6 เครื่องมึอตรวจวัดสารละลายเหล็กในน้ำ</t>
  </si>
  <si>
    <t>4.7 ค่าขนส่ง</t>
  </si>
  <si>
    <r>
      <t xml:space="preserve">* </t>
    </r>
    <r>
      <rPr>
        <sz val="14"/>
        <rFont val="AngsanaUPC"/>
        <family val="1"/>
        <charset val="222"/>
      </rPr>
      <t>ขึ้นอยู่กับสถานที่</t>
    </r>
  </si>
  <si>
    <t>รวมเป็นเงิน</t>
  </si>
  <si>
    <t>ก่อสร้าง</t>
  </si>
  <si>
    <t>รวมราคาค่าก่อสร้างเป็นเงินทั้งสิ้น</t>
  </si>
  <si>
    <t>( ตัวอักษร )</t>
  </si>
  <si>
    <r>
      <t>หมายเหตุ</t>
    </r>
    <r>
      <rPr>
        <b/>
        <sz val="16"/>
        <rFont val="AngsanaUPC"/>
        <family val="1"/>
        <charset val="222"/>
      </rPr>
      <t xml:space="preserve">           1.ราคานี้ไม่รวมการประสานระบบไฟฟ้าและขยายเขตไฟฟ้าภายนอก</t>
    </r>
  </si>
  <si>
    <t>2.เครื่องหมาย * หมายถึง ส่วนประกอบอื่นๆ</t>
  </si>
  <si>
    <t>หัวหน้ากลุ่ม</t>
  </si>
  <si>
    <t>)</t>
  </si>
  <si>
    <t>คิดเป็นราคากลางค่าก่อสร้าง</t>
  </si>
  <si>
    <t>(เงินสองล้านเจ็ดแสนสองหมื่นสามพันเก้าร้อยบาทถ้วน</t>
  </si>
  <si>
    <t>กรมทรัพยากรน้ำ</t>
  </si>
  <si>
    <t xml:space="preserve">                 ผู้อำนวยการกองช่าง</t>
  </si>
  <si>
    <t>...........</t>
  </si>
  <si>
    <t xml:space="preserve">  ประมาณราคาโดย                   ธันฐกรณ์ คุระแก้ว</t>
  </si>
  <si>
    <t>ประมาณราคาค่าก่อสร้าง</t>
  </si>
  <si>
    <t>ทดสอบความสามารถในการรับน้ำหนักบรรทุกของดิน</t>
  </si>
  <si>
    <t>รายการฯ เฉพาะแห่ง</t>
  </si>
  <si>
    <t>รายการเลขที่</t>
  </si>
  <si>
    <t>ฝ่ายประมาณราคา</t>
  </si>
  <si>
    <t>ประมาณการโดย</t>
  </si>
  <si>
    <t>เมื่อวันที่</t>
  </si>
  <si>
    <t>จำนวนหน่วย</t>
  </si>
  <si>
    <t>ค่าวัสดุ</t>
  </si>
  <si>
    <t>ค่าแรง</t>
  </si>
  <si>
    <t>ค่าวัสดุและ</t>
  </si>
  <si>
    <t>ราคาต่อหน่วย</t>
  </si>
  <si>
    <t>เป็นเงิน</t>
  </si>
  <si>
    <t>ค่าแรงงาน</t>
  </si>
  <si>
    <t>รวมเงิน</t>
  </si>
  <si>
    <t>คิดเป็นเงินค่างาน</t>
  </si>
  <si>
    <t>เมื่อวันที่ 28 ก.ย. 58</t>
  </si>
  <si>
    <t>บ้านบางน้ำเย็น หมู่ที่ ๔ ตำบลพะแสง อำเภอบ้านตาขุน จังหวัดสุราษฎร์ธานี</t>
  </si>
  <si>
    <t>และส่วนโยธา อบต.พะแสง</t>
  </si>
  <si>
    <t xml:space="preserve"> </t>
  </si>
  <si>
    <t>นายธันฐกรณ์ คุระแก้ว</t>
  </si>
  <si>
    <r>
      <t>ระบบกรองน้ำบาดาลขนาด 10 ม.</t>
    </r>
    <r>
      <rPr>
        <b/>
        <i/>
        <vertAlign val="superscript"/>
        <sz val="14"/>
        <rFont val="CordiaUPC"/>
        <family val="2"/>
        <charset val="222"/>
      </rPr>
      <t>3</t>
    </r>
    <r>
      <rPr>
        <b/>
        <i/>
        <sz val="14"/>
        <rFont val="CordiaUPC"/>
        <family val="2"/>
        <charset val="222"/>
      </rPr>
      <t>/ชม. (ตอกเข็ม)</t>
    </r>
  </si>
  <si>
    <t>1211010</t>
  </si>
  <si>
    <t>1. งานดิน</t>
  </si>
  <si>
    <t>-</t>
  </si>
  <si>
    <t>2. งานแบบหล่อ</t>
  </si>
  <si>
    <t>3. งานคอนกรีต</t>
  </si>
  <si>
    <t>4. งานเหล็ก</t>
  </si>
  <si>
    <t>5. งานท่อและอุปกรณ์</t>
  </si>
  <si>
    <t>รวมยอดยกไป</t>
  </si>
  <si>
    <t>รวมยอดยกมา</t>
  </si>
  <si>
    <t>6. งานผิวผนัง</t>
  </si>
  <si>
    <t>7. งานอื่น ๆ</t>
  </si>
  <si>
    <t>8. งานทาสี</t>
  </si>
  <si>
    <t>9. แอร์เรเตอร์</t>
  </si>
  <si>
    <t>10. เสาเข็ม</t>
  </si>
  <si>
    <t>เสาเข็ม คสล.หรือ คอร. ยาว 6.00 ม.</t>
  </si>
  <si>
    <t xml:space="preserve"> หน้าตัด 180 ตร.ซม. เส้นรอบรูป 77 ซม.</t>
  </si>
  <si>
    <t xml:space="preserve">                                                       (นายธันฐกรณ์  คุระแก้ว)</t>
  </si>
  <si>
    <t xml:space="preserve">รั้ว-ประตูรั้ว (20X20 ม.) </t>
  </si>
  <si>
    <t>921001</t>
  </si>
  <si>
    <t>1. เสา/บานประตูรั้ว</t>
  </si>
  <si>
    <t>รวมเงิน (1)</t>
  </si>
  <si>
    <t>2. เสามุมรั้วต่อ 1 ต้น</t>
  </si>
  <si>
    <t>รวมเงิน (2)</t>
  </si>
  <si>
    <t>เสามุมรั้วคิดเป็นเงินรวม</t>
  </si>
  <si>
    <t>ต้น</t>
  </si>
  <si>
    <t>รวมเป็นเงิน (1) + (2)</t>
  </si>
  <si>
    <t>3. รั้ว,เสารั้วต่อ 10 ช่วงเสา (ยาว 20 ม.)</t>
  </si>
  <si>
    <t>รวมเงิน (3)</t>
  </si>
  <si>
    <t>ราคา/20 เมตร</t>
  </si>
  <si>
    <t>รั้ว-เสารั้ว คิดเป็นเงินต่อเมตร</t>
  </si>
  <si>
    <t>ราคาต่อเมตร</t>
  </si>
  <si>
    <t>รั้ว-เสารั้ว คิดเป็นเงินรวม</t>
  </si>
  <si>
    <t>ม.</t>
  </si>
  <si>
    <t>รวมเงิน 1+2+3</t>
  </si>
  <si>
    <t xml:space="preserve">                                     (นายธันฐกรณ์ คุระแก้ว)</t>
  </si>
  <si>
    <t xml:space="preserve">        นายกอบต.พะแสง</t>
  </si>
  <si>
    <t xml:space="preserve">      นายกอบต.พะแสง</t>
  </si>
  <si>
    <t xml:space="preserve">                          </t>
  </si>
  <si>
    <t xml:space="preserve">                                นายกอบต.พะแสง</t>
  </si>
  <si>
    <t xml:space="preserve"> (นายถาวร วิเศษ)</t>
  </si>
  <si>
    <t xml:space="preserve">        ถาวร วิเศษ</t>
  </si>
  <si>
    <t xml:space="preserve">       นายกอบต.พะแสง</t>
  </si>
  <si>
    <t xml:space="preserve">ระบบท่อส่งน้ำดิบ </t>
  </si>
  <si>
    <t>1. การเดินท่อส่งน้ำดิบจากเครื่องสูบน้ำดิบไปยังที่ตั้งระบบประปา</t>
  </si>
  <si>
    <t>2. การเดินจากฟุตวาล์วของท่อดูดไปยังปากท่อดูดของเครื่องสูบน้ำดิบ</t>
  </si>
  <si>
    <t>2.1</t>
  </si>
  <si>
    <t>ท่อ API. หรือ ASTM x 10 ฟุต+ข้อต่อ dia 2"</t>
  </si>
  <si>
    <t>2.2</t>
  </si>
  <si>
    <t>2.3</t>
  </si>
  <si>
    <t>3. เสารับท่อส่งน้ำดิบ</t>
  </si>
  <si>
    <t>4. อุปกรณ์อื่น ๆ</t>
  </si>
  <si>
    <t>4.2</t>
  </si>
  <si>
    <t xml:space="preserve">                                            ธันฐกรณ์ คุระแก้ว</t>
  </si>
  <si>
    <t xml:space="preserve">                                        ผู้อำนวยการกองช่าง</t>
  </si>
  <si>
    <t xml:space="preserve">การติดตั้งเครื่องสูบน้ำพร้อมตู้ควบคุม </t>
  </si>
  <si>
    <t>เครื่องสูบน้ำหอยโข่งขนาด 3 แรงม้า</t>
  </si>
  <si>
    <t>1 เฟส (2.2 kW) พร้อมอุปกรณ์</t>
  </si>
  <si>
    <t>คิดเป็นเงิน</t>
  </si>
  <si>
    <t>ค่าแรงและติดตั้ง</t>
  </si>
  <si>
    <t>เครื่อง</t>
  </si>
  <si>
    <t>ตู้ควบคุมเครื่องสูบน้ำหอยโข่งขนาด 3 แรงม้า</t>
  </si>
  <si>
    <t>รวมเงิน (2+3)</t>
  </si>
  <si>
    <t xml:space="preserve">                                                                    นายธันฐกรณ์ คุระแก้ว</t>
  </si>
  <si>
    <t xml:space="preserve">                                         ธันฐกรณ์ คุระแก้ว</t>
  </si>
  <si>
    <t xml:space="preserve">เครื่องสูบน้ำบาดาลแบบ submersible </t>
  </si>
  <si>
    <t xml:space="preserve"> ขนาด 3 แรงม้า 1 เฟส (2.2 kW) พร้อมอุปกรณ์</t>
  </si>
  <si>
    <t>ตู้ควบคุมเครื่องสูบน้ำบาดาลขนาด 3 แรงม้า</t>
  </si>
  <si>
    <t>การประสานท่อระหว่างระบบ</t>
  </si>
  <si>
    <t>911005</t>
  </si>
  <si>
    <t>ตัว</t>
  </si>
  <si>
    <t>การประสานท่อที่ปากบ่อบาดาล</t>
  </si>
  <si>
    <t>911007</t>
  </si>
  <si>
    <t xml:space="preserve">เครื่องมือประจำการประปา </t>
  </si>
  <si>
    <t>ชุด</t>
  </si>
  <si>
    <t>อัน</t>
  </si>
  <si>
    <t>ตู้</t>
  </si>
  <si>
    <t>เครื่องมือตรวจวัดสารละลายเหล็กในน้ำ</t>
  </si>
  <si>
    <t xml:space="preserve">รางระบายน้ำ </t>
  </si>
  <si>
    <t>911001</t>
  </si>
  <si>
    <t>รางระบายน้ำ</t>
  </si>
  <si>
    <t>ก.ย.58</t>
  </si>
  <si>
    <t>เมื่อวันที่    28</t>
  </si>
  <si>
    <t>ขุดดิน</t>
  </si>
  <si>
    <t>การประสานระบบไฟฟ้า</t>
  </si>
  <si>
    <t>ก. ระบบไฟฟ้าภายนอก (การไฟฟ้าฯ ดำเนินการ)</t>
  </si>
  <si>
    <t>ขยายเขตแรงต่ำ</t>
  </si>
  <si>
    <t>[  ] ปักเสา คอร. ยาว.....ม. (8,9 ม.) จำนวน....ต้น ระยะทาง.....ม.</t>
  </si>
  <si>
    <t>[  ] พาดสาย..............ม.</t>
  </si>
  <si>
    <t>ขยายเขตแรงสูง (ภายนอก-ภายใน)</t>
  </si>
  <si>
    <t>[  ] ปักเสา คอร. ยาว....ม. (12,14 ม.) จำนวน....ต้น ระยะทาง.....ม.</t>
  </si>
  <si>
    <t>[  ] ติดตั้งหม้อแปลง 1 เฟส ขนาด   30  KVA.</t>
  </si>
  <si>
    <t>[  ] ติดตั้งหม้อแปลง 3 เฟส ขนาด.........KVA.</t>
  </si>
  <si>
    <t>[  ] แผนกคาปาชิเตอร์</t>
  </si>
  <si>
    <t>ติดตั้งมิเตอร์ขนาด 3 เฟส 30 แอมป์</t>
  </si>
  <si>
    <t>ข. ระบบไฟฟ้าภายใน (ผู้รับจ้างดำเนินการ)</t>
  </si>
  <si>
    <t>สายไฟฟ้าอลูมิเนียมหุ้มฉนวน</t>
  </si>
  <si>
    <t>พื้นที่หน้าตัดไม่น้อยกว่า 25 ตร.มม.</t>
  </si>
  <si>
    <t xml:space="preserve">เครื่องมือตรวจวัดความเป็นกรด-ด่าง ในน้ำ </t>
  </si>
  <si>
    <t>ระบบท่อจ่ายน้ำประปา</t>
  </si>
  <si>
    <t>น้ำยาเชื่อมท่อ PVC ขนาด 1000 กรัม</t>
  </si>
  <si>
    <t>กระป๋อง</t>
  </si>
  <si>
    <t>อุปกรณ์ประปา ได้แก่ ประตูน้ำ,ข้องอ,ข้อโค้ง และอุปกรณ์อื่นที่จำเป็น</t>
  </si>
</sst>
</file>

<file path=xl/styles.xml><?xml version="1.0" encoding="utf-8"?>
<styleSheet xmlns="http://schemas.openxmlformats.org/spreadsheetml/2006/main">
  <numFmts count="14">
    <numFmt numFmtId="42" formatCode="_-&quot;฿&quot;* #,##0_-;\-&quot;฿&quot;* #,##0_-;_-&quot;฿&quot;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000"/>
    <numFmt numFmtId="188" formatCode="#,##0.00\ &quot;บาท&quot;;\-#,##0.00\ &quot;บาท&quot;"/>
    <numFmt numFmtId="189" formatCode="0.00_)"/>
    <numFmt numFmtId="190" formatCode="_-* #,##0_-;\-* #,##0_-;_-* &quot;-&quot;??_-;_-@_-"/>
    <numFmt numFmtId="191" formatCode="_-* #,##0.0_-;\-* #,##0.0_-;_-* &quot;-&quot;??_-;_-@_-"/>
    <numFmt numFmtId="192" formatCode="#,##0.00_ ;\-#,##0.00\ "/>
    <numFmt numFmtId="193" formatCode="#,##0_ ;\-#,##0\ "/>
    <numFmt numFmtId="194" formatCode="_-* #,##0_บ_า_ท_-;\-* #,##0_บ_า_ท_-;_-* &quot;-&quot;_บ_า_ท_-;_-@_-"/>
    <numFmt numFmtId="195" formatCode="0.0"/>
    <numFmt numFmtId="196" formatCode="_-* #,##0.00_บ_า_ท_-;\-* #,##0.00_บ_า_ท_-;_-* &quot;-&quot;??_บ_า_ท_-;_-@_-"/>
    <numFmt numFmtId="197" formatCode="_-* #,##0_บ_า_ท_-;\-* #,##0_บ_า_ท_-;_-* &quot;-&quot;??_บ_า_ท_-;_-@_-"/>
  </numFmts>
  <fonts count="40">
    <font>
      <sz val="14"/>
      <name val="CordiaUPC"/>
    </font>
    <font>
      <b/>
      <sz val="14"/>
      <name val="CordiaUPC"/>
    </font>
    <font>
      <b/>
      <i/>
      <sz val="14"/>
      <name val="CordiaUPC"/>
    </font>
    <font>
      <sz val="16"/>
      <name val="AngsanaUPC"/>
      <family val="1"/>
      <charset val="222"/>
    </font>
    <font>
      <sz val="16"/>
      <color indexed="10"/>
      <name val="AngsanaUPC"/>
      <family val="1"/>
      <charset val="222"/>
    </font>
    <font>
      <b/>
      <sz val="14"/>
      <name val="CordiaUPC"/>
      <family val="2"/>
      <charset val="222"/>
    </font>
    <font>
      <b/>
      <i/>
      <sz val="12"/>
      <name val="CordiaUPC"/>
      <family val="2"/>
      <charset val="222"/>
    </font>
    <font>
      <b/>
      <i/>
      <sz val="14"/>
      <name val="CordiaUPC"/>
      <family val="2"/>
      <charset val="222"/>
    </font>
    <font>
      <b/>
      <sz val="12"/>
      <name val="CordiaUPC"/>
      <family val="2"/>
      <charset val="222"/>
    </font>
    <font>
      <b/>
      <sz val="14"/>
      <color indexed="8"/>
      <name val="CordiaUPC"/>
      <family val="2"/>
      <charset val="222"/>
    </font>
    <font>
      <sz val="13"/>
      <name val="CordiaUPC"/>
      <family val="2"/>
      <charset val="222"/>
    </font>
    <font>
      <sz val="14"/>
      <name val="CordiaUPC"/>
      <family val="2"/>
      <charset val="222"/>
    </font>
    <font>
      <b/>
      <sz val="16"/>
      <name val="AngsanaUPC"/>
      <family val="1"/>
      <charset val="222"/>
    </font>
    <font>
      <sz val="14"/>
      <name val="Cordia New"/>
      <family val="2"/>
    </font>
    <font>
      <b/>
      <i/>
      <sz val="16"/>
      <name val="Helv"/>
    </font>
    <font>
      <b/>
      <i/>
      <sz val="14"/>
      <name val="CordiaUPC"/>
      <family val="2"/>
    </font>
    <font>
      <b/>
      <sz val="14"/>
      <name val="CordiaUPC"/>
      <family val="2"/>
    </font>
    <font>
      <sz val="14"/>
      <name val="CordiaUPC"/>
      <family val="2"/>
    </font>
    <font>
      <b/>
      <sz val="20"/>
      <name val="AngsanaUPC"/>
      <family val="1"/>
      <charset val="222"/>
    </font>
    <font>
      <sz val="20"/>
      <name val="AngsanaUPC"/>
      <family val="1"/>
      <charset val="222"/>
    </font>
    <font>
      <sz val="16"/>
      <color indexed="8"/>
      <name val="AngsanaUPC"/>
      <family val="1"/>
      <charset val="222"/>
    </font>
    <font>
      <sz val="16"/>
      <color indexed="12"/>
      <name val="AngsanaUPC"/>
      <family val="1"/>
      <charset val="222"/>
    </font>
    <font>
      <sz val="14"/>
      <color indexed="8"/>
      <name val="AngsanaUPC"/>
      <family val="1"/>
      <charset val="222"/>
    </font>
    <font>
      <sz val="16"/>
      <color indexed="14"/>
      <name val="AngsanaUPC"/>
      <family val="1"/>
      <charset val="222"/>
    </font>
    <font>
      <sz val="16"/>
      <color indexed="56"/>
      <name val="AngsanaUPC"/>
      <family val="1"/>
      <charset val="222"/>
    </font>
    <font>
      <sz val="14"/>
      <name val="AngsanaUPC"/>
      <family val="1"/>
      <charset val="222"/>
    </font>
    <font>
      <b/>
      <sz val="16"/>
      <color indexed="8"/>
      <name val="AngsanaUPC"/>
      <family val="1"/>
      <charset val="222"/>
    </font>
    <font>
      <b/>
      <sz val="16"/>
      <color indexed="10"/>
      <name val="AngsanaUPC"/>
      <family val="1"/>
      <charset val="222"/>
    </font>
    <font>
      <b/>
      <u/>
      <sz val="16"/>
      <name val="AngsanaUPC"/>
      <family val="1"/>
      <charset val="222"/>
    </font>
    <font>
      <sz val="16"/>
      <name val="AngsanaUPC"/>
      <family val="1"/>
    </font>
    <font>
      <b/>
      <sz val="16"/>
      <name val="AngsanaUPC"/>
      <family val="1"/>
    </font>
    <font>
      <b/>
      <sz val="16"/>
      <color indexed="10"/>
      <name val="AngsanaUPC"/>
      <family val="1"/>
    </font>
    <font>
      <i/>
      <sz val="14"/>
      <name val="CordiaUPC"/>
      <family val="2"/>
      <charset val="222"/>
    </font>
    <font>
      <b/>
      <i/>
      <vertAlign val="superscript"/>
      <sz val="14"/>
      <name val="CordiaUPC"/>
      <family val="2"/>
      <charset val="222"/>
    </font>
    <font>
      <b/>
      <u/>
      <sz val="14"/>
      <name val="CordiaUPC"/>
      <family val="2"/>
      <charset val="222"/>
    </font>
    <font>
      <u/>
      <sz val="14"/>
      <name val="CordiaUPC"/>
      <family val="2"/>
      <charset val="222"/>
    </font>
    <font>
      <sz val="12"/>
      <name val="CordiaUPC"/>
      <family val="2"/>
      <charset val="222"/>
    </font>
    <font>
      <u/>
      <sz val="12"/>
      <name val="CordiaUPC"/>
      <family val="2"/>
      <charset val="222"/>
    </font>
    <font>
      <b/>
      <sz val="13"/>
      <name val="CordiaUPC"/>
      <family val="2"/>
      <charset val="222"/>
    </font>
    <font>
      <sz val="14"/>
      <name val="CordiaUPC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3" fillId="0" borderId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9" fontId="14" fillId="0" borderId="0"/>
    <xf numFmtId="0" fontId="13" fillId="0" borderId="0"/>
    <xf numFmtId="43" fontId="3" fillId="0" borderId="0" applyFont="0" applyFill="0" applyBorder="0" applyAlignment="0" applyProtection="0"/>
    <xf numFmtId="0" fontId="17" fillId="0" borderId="0"/>
    <xf numFmtId="196" fontId="11" fillId="0" borderId="0" applyFont="0" applyFill="0" applyBorder="0" applyAlignment="0" applyProtection="0"/>
  </cellStyleXfs>
  <cellXfs count="628">
    <xf numFmtId="0" fontId="0" fillId="0" borderId="0" xfId="0"/>
    <xf numFmtId="0" fontId="1" fillId="0" borderId="1" xfId="0" applyFont="1" applyBorder="1" applyAlignment="1">
      <alignment horizontal="centerContinuous"/>
    </xf>
    <xf numFmtId="3" fontId="1" fillId="0" borderId="1" xfId="0" applyNumberFormat="1" applyFont="1" applyBorder="1" applyAlignment="1">
      <alignment horizontal="centerContinuous"/>
    </xf>
    <xf numFmtId="0" fontId="1" fillId="0" borderId="1" xfId="0" applyFont="1" applyBorder="1"/>
    <xf numFmtId="0" fontId="2" fillId="0" borderId="1" xfId="0" applyFont="1" applyBorder="1" applyAlignment="1">
      <alignment horizontal="centerContinuous"/>
    </xf>
    <xf numFmtId="3" fontId="2" fillId="0" borderId="1" xfId="0" applyNumberFormat="1" applyFont="1" applyBorder="1" applyAlignment="1">
      <alignment horizontal="centerContinuous"/>
    </xf>
    <xf numFmtId="0" fontId="4" fillId="0" borderId="1" xfId="1" applyFont="1" applyBorder="1"/>
    <xf numFmtId="3" fontId="1" fillId="0" borderId="1" xfId="0" applyNumberFormat="1" applyFont="1" applyBorder="1"/>
    <xf numFmtId="0" fontId="5" fillId="0" borderId="1" xfId="0" applyFont="1" applyBorder="1"/>
    <xf numFmtId="0" fontId="2" fillId="0" borderId="1" xfId="0" applyFont="1" applyBorder="1"/>
    <xf numFmtId="3" fontId="2" fillId="0" borderId="1" xfId="0" applyNumberFormat="1" applyFont="1" applyBorder="1"/>
    <xf numFmtId="0" fontId="6" fillId="0" borderId="1" xfId="0" applyFont="1" applyBorder="1" applyAlignment="1">
      <alignment vertical="center"/>
    </xf>
    <xf numFmtId="0" fontId="7" fillId="0" borderId="1" xfId="0" applyFont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Continuous" vertical="center" wrapText="1"/>
    </xf>
    <xf numFmtId="0" fontId="1" fillId="0" borderId="4" xfId="0" applyFont="1" applyBorder="1" applyAlignment="1">
      <alignment horizontal="centerContinuous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3" fontId="9" fillId="2" borderId="5" xfId="0" applyNumberFormat="1" applyFont="1" applyFill="1" applyBorder="1" applyAlignment="1" applyProtection="1">
      <alignment horizontal="right" vertical="justify"/>
    </xf>
    <xf numFmtId="187" fontId="1" fillId="0" borderId="5" xfId="0" applyNumberFormat="1" applyFont="1" applyBorder="1"/>
    <xf numFmtId="3" fontId="5" fillId="0" borderId="5" xfId="0" applyNumberFormat="1" applyFont="1" applyBorder="1"/>
    <xf numFmtId="0" fontId="10" fillId="0" borderId="5" xfId="0" applyFont="1" applyBorder="1" applyAlignment="1">
      <alignment horizontal="left"/>
    </xf>
    <xf numFmtId="0" fontId="5" fillId="0" borderId="6" xfId="0" applyFont="1" applyBorder="1"/>
    <xf numFmtId="0" fontId="0" fillId="0" borderId="7" xfId="0" applyBorder="1"/>
    <xf numFmtId="188" fontId="11" fillId="0" borderId="7" xfId="0" applyNumberFormat="1" applyFont="1" applyBorder="1" applyAlignment="1">
      <alignment horizontal="left"/>
    </xf>
    <xf numFmtId="0" fontId="0" fillId="0" borderId="6" xfId="0" applyBorder="1"/>
    <xf numFmtId="4" fontId="5" fillId="0" borderId="5" xfId="0" applyNumberFormat="1" applyFont="1" applyBorder="1"/>
    <xf numFmtId="0" fontId="0" fillId="0" borderId="5" xfId="0" applyBorder="1"/>
    <xf numFmtId="0" fontId="0" fillId="0" borderId="5" xfId="0" applyBorder="1" applyAlignment="1"/>
    <xf numFmtId="0" fontId="5" fillId="0" borderId="5" xfId="0" applyFont="1" applyBorder="1"/>
    <xf numFmtId="188" fontId="1" fillId="0" borderId="5" xfId="0" applyNumberFormat="1" applyFont="1" applyBorder="1" applyAlignment="1">
      <alignment horizontal="left"/>
    </xf>
    <xf numFmtId="187" fontId="5" fillId="0" borderId="5" xfId="0" applyNumberFormat="1" applyFont="1" applyBorder="1"/>
    <xf numFmtId="3" fontId="0" fillId="0" borderId="0" xfId="0" applyNumberFormat="1"/>
    <xf numFmtId="3" fontId="0" fillId="0" borderId="5" xfId="0" applyNumberFormat="1" applyBorder="1"/>
    <xf numFmtId="10" fontId="1" fillId="0" borderId="7" xfId="0" applyNumberFormat="1" applyFont="1" applyBorder="1"/>
    <xf numFmtId="0" fontId="1" fillId="0" borderId="5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1" xfId="0" applyBorder="1" applyAlignment="1"/>
    <xf numFmtId="0" fontId="1" fillId="0" borderId="2" xfId="0" applyFont="1" applyBorder="1" applyAlignment="1">
      <alignment horizontal="right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Continuous"/>
    </xf>
    <xf numFmtId="0" fontId="0" fillId="2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15" fillId="0" borderId="1" xfId="0" applyFont="1" applyBorder="1" applyAlignment="1">
      <alignment horizontal="centerContinuous"/>
    </xf>
    <xf numFmtId="0" fontId="16" fillId="0" borderId="1" xfId="0" applyFont="1" applyBorder="1"/>
    <xf numFmtId="0" fontId="0" fillId="0" borderId="13" xfId="0" applyBorder="1"/>
    <xf numFmtId="10" fontId="1" fillId="0" borderId="14" xfId="0" applyNumberFormat="1" applyFont="1" applyBorder="1"/>
    <xf numFmtId="3" fontId="0" fillId="0" borderId="11" xfId="0" applyNumberFormat="1" applyBorder="1"/>
    <xf numFmtId="0" fontId="1" fillId="0" borderId="2" xfId="0" applyFont="1" applyBorder="1"/>
    <xf numFmtId="0" fontId="0" fillId="0" borderId="2" xfId="0" applyBorder="1"/>
    <xf numFmtId="3" fontId="0" fillId="0" borderId="2" xfId="0" applyNumberFormat="1" applyBorder="1"/>
    <xf numFmtId="3" fontId="1" fillId="0" borderId="2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0" fontId="17" fillId="0" borderId="0" xfId="0" applyFont="1" applyBorder="1"/>
    <xf numFmtId="0" fontId="12" fillId="0" borderId="0" xfId="2" applyFont="1" applyBorder="1" applyAlignment="1"/>
    <xf numFmtId="3" fontId="1" fillId="0" borderId="10" xfId="0" applyNumberFormat="1" applyFont="1" applyBorder="1"/>
    <xf numFmtId="0" fontId="1" fillId="0" borderId="3" xfId="0" applyFont="1" applyBorder="1" applyAlignment="1">
      <alignment horizontal="center"/>
    </xf>
    <xf numFmtId="0" fontId="12" fillId="0" borderId="2" xfId="2" applyFont="1" applyBorder="1" applyAlignment="1"/>
    <xf numFmtId="0" fontId="12" fillId="0" borderId="2" xfId="2" applyFont="1" applyBorder="1" applyAlignment="1">
      <alignment horizontal="right"/>
    </xf>
    <xf numFmtId="3" fontId="1" fillId="0" borderId="4" xfId="0" applyNumberFormat="1" applyFont="1" applyBorder="1"/>
    <xf numFmtId="0" fontId="0" fillId="0" borderId="15" xfId="0" applyBorder="1" applyAlignment="1">
      <alignment horizontal="right"/>
    </xf>
    <xf numFmtId="0" fontId="0" fillId="0" borderId="15" xfId="0" applyBorder="1"/>
    <xf numFmtId="0" fontId="16" fillId="0" borderId="15" xfId="0" applyFont="1" applyBorder="1"/>
    <xf numFmtId="3" fontId="0" fillId="0" borderId="10" xfId="0" applyNumberFormat="1" applyBorder="1"/>
    <xf numFmtId="0" fontId="17" fillId="0" borderId="0" xfId="0" applyFont="1" applyAlignment="1">
      <alignment horizontal="left"/>
    </xf>
    <xf numFmtId="0" fontId="17" fillId="2" borderId="0" xfId="0" applyFont="1" applyFill="1" applyBorder="1" applyAlignment="1">
      <alignment horizontal="center"/>
    </xf>
    <xf numFmtId="0" fontId="3" fillId="0" borderId="0" xfId="1"/>
    <xf numFmtId="0" fontId="18" fillId="0" borderId="0" xfId="1" applyFont="1" applyAlignment="1">
      <alignment horizontal="center"/>
    </xf>
    <xf numFmtId="0" fontId="12" fillId="0" borderId="0" xfId="1" applyFont="1" applyAlignment="1">
      <alignment horizontal="right"/>
    </xf>
    <xf numFmtId="0" fontId="18" fillId="0" borderId="0" xfId="1" applyFont="1" applyAlignment="1">
      <alignment horizontal="centerContinuous"/>
    </xf>
    <xf numFmtId="0" fontId="19" fillId="0" borderId="0" xfId="1" applyFont="1" applyAlignment="1">
      <alignment horizontal="centerContinuous"/>
    </xf>
    <xf numFmtId="0" fontId="19" fillId="0" borderId="0" xfId="1" applyFont="1"/>
    <xf numFmtId="0" fontId="12" fillId="0" borderId="0" xfId="1" applyFont="1" applyAlignment="1">
      <alignment horizontal="left"/>
    </xf>
    <xf numFmtId="0" fontId="3" fillId="0" borderId="0" xfId="1" applyAlignment="1">
      <alignment horizontal="centerContinuous"/>
    </xf>
    <xf numFmtId="0" fontId="12" fillId="0" borderId="0" xfId="1" applyFont="1" applyAlignment="1">
      <alignment horizontal="centerContinuous"/>
    </xf>
    <xf numFmtId="0" fontId="3" fillId="0" borderId="1" xfId="1" applyBorder="1"/>
    <xf numFmtId="0" fontId="20" fillId="0" borderId="1" xfId="1" applyFont="1" applyBorder="1"/>
    <xf numFmtId="0" fontId="4" fillId="0" borderId="1" xfId="1" applyFont="1" applyBorder="1" applyAlignment="1">
      <alignment horizontal="centerContinuous"/>
    </xf>
    <xf numFmtId="0" fontId="3" fillId="0" borderId="16" xfId="1" applyBorder="1"/>
    <xf numFmtId="0" fontId="3" fillId="0" borderId="1" xfId="1" applyFont="1" applyBorder="1"/>
    <xf numFmtId="0" fontId="21" fillId="0" borderId="1" xfId="1" applyFont="1" applyBorder="1"/>
    <xf numFmtId="0" fontId="22" fillId="0" borderId="1" xfId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3" fillId="0" borderId="1" xfId="1" applyBorder="1" applyAlignment="1">
      <alignment horizontal="right"/>
    </xf>
    <xf numFmtId="0" fontId="3" fillId="0" borderId="16" xfId="1" applyBorder="1" applyAlignment="1">
      <alignment horizontal="center"/>
    </xf>
    <xf numFmtId="2" fontId="3" fillId="0" borderId="1" xfId="1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0" borderId="16" xfId="1" applyBorder="1" applyAlignment="1">
      <alignment horizontal="left"/>
    </xf>
    <xf numFmtId="0" fontId="3" fillId="0" borderId="15" xfId="1" applyBorder="1"/>
    <xf numFmtId="0" fontId="3" fillId="0" borderId="17" xfId="1" applyBorder="1"/>
    <xf numFmtId="0" fontId="3" fillId="0" borderId="18" xfId="1" applyBorder="1"/>
    <xf numFmtId="0" fontId="3" fillId="0" borderId="0" xfId="1" applyBorder="1"/>
    <xf numFmtId="0" fontId="3" fillId="0" borderId="19" xfId="1" applyBorder="1"/>
    <xf numFmtId="0" fontId="3" fillId="0" borderId="11" xfId="1" applyBorder="1" applyAlignment="1">
      <alignment horizontal="centerContinuous"/>
    </xf>
    <xf numFmtId="0" fontId="3" fillId="0" borderId="14" xfId="1" applyBorder="1" applyAlignment="1">
      <alignment horizontal="centerContinuous"/>
    </xf>
    <xf numFmtId="0" fontId="3" fillId="0" borderId="0" xfId="1" applyBorder="1" applyAlignment="1">
      <alignment horizontal="centerContinuous"/>
    </xf>
    <xf numFmtId="0" fontId="3" fillId="0" borderId="13" xfId="1" applyBorder="1" applyAlignment="1">
      <alignment horizontal="centerContinuous"/>
    </xf>
    <xf numFmtId="0" fontId="3" fillId="0" borderId="0" xfId="1" applyFont="1" applyBorder="1" applyAlignment="1">
      <alignment horizontal="centerContinuous"/>
    </xf>
    <xf numFmtId="0" fontId="3" fillId="0" borderId="9" xfId="1" applyBorder="1" applyAlignment="1">
      <alignment horizontal="centerContinuous"/>
    </xf>
    <xf numFmtId="0" fontId="3" fillId="0" borderId="10" xfId="1" applyBorder="1" applyAlignment="1">
      <alignment horizontal="centerContinuous"/>
    </xf>
    <xf numFmtId="0" fontId="3" fillId="0" borderId="15" xfId="1" applyBorder="1" applyAlignment="1">
      <alignment horizontal="centerContinuous"/>
    </xf>
    <xf numFmtId="0" fontId="3" fillId="0" borderId="15" xfId="1" applyFont="1" applyBorder="1" applyAlignment="1">
      <alignment horizontal="centerContinuous"/>
    </xf>
    <xf numFmtId="0" fontId="3" fillId="0" borderId="8" xfId="1" applyBorder="1"/>
    <xf numFmtId="0" fontId="3" fillId="0" borderId="6" xfId="1" applyBorder="1" applyAlignment="1">
      <alignment horizontal="centerContinuous"/>
    </xf>
    <xf numFmtId="0" fontId="3" fillId="0" borderId="7" xfId="1" applyBorder="1" applyAlignment="1">
      <alignment horizontal="centerContinuous"/>
    </xf>
    <xf numFmtId="0" fontId="3" fillId="0" borderId="7" xfId="1" applyBorder="1"/>
    <xf numFmtId="190" fontId="20" fillId="0" borderId="1" xfId="8" applyNumberFormat="1" applyFont="1" applyBorder="1" applyAlignment="1">
      <alignment horizontal="centerContinuous"/>
    </xf>
    <xf numFmtId="190" fontId="20" fillId="0" borderId="7" xfId="8" applyNumberFormat="1" applyFont="1" applyBorder="1" applyAlignment="1">
      <alignment horizontal="centerContinuous"/>
    </xf>
    <xf numFmtId="190" fontId="20" fillId="0" borderId="1" xfId="8" applyNumberFormat="1" applyFont="1" applyBorder="1" applyAlignment="1">
      <alignment horizontal="right"/>
    </xf>
    <xf numFmtId="190" fontId="3" fillId="0" borderId="7" xfId="8" applyNumberFormat="1" applyBorder="1"/>
    <xf numFmtId="0" fontId="3" fillId="0" borderId="11" xfId="1" applyBorder="1"/>
    <xf numFmtId="190" fontId="3" fillId="0" borderId="0" xfId="1" applyNumberFormat="1"/>
    <xf numFmtId="191" fontId="3" fillId="0" borderId="7" xfId="8" applyNumberFormat="1" applyBorder="1"/>
    <xf numFmtId="0" fontId="3" fillId="0" borderId="20" xfId="1" applyFont="1" applyBorder="1"/>
    <xf numFmtId="49" fontId="20" fillId="2" borderId="21" xfId="1" applyNumberFormat="1" applyFont="1" applyFill="1" applyBorder="1" applyAlignment="1" applyProtection="1">
      <alignment horizontal="left"/>
    </xf>
    <xf numFmtId="190" fontId="23" fillId="0" borderId="0" xfId="1" applyNumberFormat="1" applyFont="1"/>
    <xf numFmtId="49" fontId="20" fillId="2" borderId="5" xfId="1" applyNumberFormat="1" applyFont="1" applyFill="1" applyBorder="1" applyAlignment="1" applyProtection="1">
      <alignment horizontal="left"/>
    </xf>
    <xf numFmtId="0" fontId="3" fillId="0" borderId="20" xfId="1" applyBorder="1"/>
    <xf numFmtId="190" fontId="21" fillId="0" borderId="0" xfId="1" applyNumberFormat="1" applyFont="1"/>
    <xf numFmtId="0" fontId="3" fillId="0" borderId="1" xfId="1" applyFont="1" applyFill="1" applyBorder="1"/>
    <xf numFmtId="190" fontId="20" fillId="0" borderId="1" xfId="8" applyNumberFormat="1" applyFont="1" applyBorder="1" applyAlignment="1"/>
    <xf numFmtId="190" fontId="3" fillId="0" borderId="22" xfId="8" applyNumberFormat="1" applyBorder="1"/>
    <xf numFmtId="0" fontId="4" fillId="0" borderId="0" xfId="1" applyFont="1" applyAlignment="1">
      <alignment horizontal="center"/>
    </xf>
    <xf numFmtId="0" fontId="3" fillId="0" borderId="23" xfId="1" applyBorder="1" applyAlignment="1">
      <alignment horizontal="centerContinuous"/>
    </xf>
    <xf numFmtId="0" fontId="3" fillId="0" borderId="24" xfId="1" applyBorder="1" applyAlignment="1">
      <alignment horizontal="centerContinuous"/>
    </xf>
    <xf numFmtId="0" fontId="3" fillId="0" borderId="25" xfId="1" applyFont="1" applyBorder="1"/>
    <xf numFmtId="0" fontId="3" fillId="0" borderId="25" xfId="1" applyBorder="1"/>
    <xf numFmtId="0" fontId="3" fillId="0" borderId="24" xfId="1" applyBorder="1"/>
    <xf numFmtId="190" fontId="20" fillId="0" borderId="25" xfId="8" applyNumberFormat="1" applyFont="1" applyBorder="1" applyAlignment="1">
      <alignment horizontal="centerContinuous"/>
    </xf>
    <xf numFmtId="190" fontId="20" fillId="0" borderId="24" xfId="8" applyNumberFormat="1" applyFont="1" applyBorder="1" applyAlignment="1">
      <alignment horizontal="centerContinuous"/>
    </xf>
    <xf numFmtId="190" fontId="20" fillId="0" borderId="23" xfId="8" applyNumberFormat="1" applyFont="1" applyBorder="1" applyAlignment="1"/>
    <xf numFmtId="190" fontId="3" fillId="0" borderId="24" xfId="8" applyNumberFormat="1" applyBorder="1"/>
    <xf numFmtId="0" fontId="3" fillId="0" borderId="26" xfId="1" applyBorder="1"/>
    <xf numFmtId="190" fontId="4" fillId="0" borderId="0" xfId="1" applyNumberFormat="1" applyFont="1"/>
    <xf numFmtId="190" fontId="20" fillId="0" borderId="7" xfId="8" quotePrefix="1" applyNumberFormat="1" applyFont="1" applyBorder="1" applyAlignment="1">
      <alignment horizontal="right"/>
    </xf>
    <xf numFmtId="0" fontId="3" fillId="0" borderId="5" xfId="1" applyBorder="1"/>
    <xf numFmtId="3" fontId="4" fillId="0" borderId="1" xfId="8" applyNumberFormat="1" applyFont="1" applyBorder="1" applyAlignment="1">
      <alignment horizontal="centerContinuous"/>
    </xf>
    <xf numFmtId="0" fontId="24" fillId="0" borderId="1" xfId="1" applyFont="1" applyBorder="1"/>
    <xf numFmtId="190" fontId="20" fillId="0" borderId="27" xfId="8" applyNumberFormat="1" applyFont="1" applyBorder="1" applyAlignment="1">
      <alignment horizontal="centerContinuous"/>
    </xf>
    <xf numFmtId="190" fontId="3" fillId="0" borderId="22" xfId="8" applyNumberFormat="1" applyBorder="1" applyAlignment="1">
      <alignment horizontal="centerContinuous"/>
    </xf>
    <xf numFmtId="190" fontId="3" fillId="0" borderId="1" xfId="8" applyNumberFormat="1" applyBorder="1"/>
    <xf numFmtId="190" fontId="3" fillId="0" borderId="6" xfId="8" applyNumberFormat="1" applyBorder="1" applyAlignment="1">
      <alignment horizontal="centerContinuous"/>
    </xf>
    <xf numFmtId="0" fontId="3" fillId="2" borderId="27" xfId="0" applyFont="1" applyFill="1" applyBorder="1"/>
    <xf numFmtId="0" fontId="3" fillId="0" borderId="27" xfId="1" applyBorder="1"/>
    <xf numFmtId="0" fontId="3" fillId="0" borderId="22" xfId="1" applyBorder="1" applyAlignment="1">
      <alignment horizontal="centerContinuous"/>
    </xf>
    <xf numFmtId="0" fontId="3" fillId="0" borderId="0" xfId="1" applyFont="1" applyBorder="1"/>
    <xf numFmtId="0" fontId="3" fillId="0" borderId="22" xfId="1" applyBorder="1"/>
    <xf numFmtId="190" fontId="12" fillId="0" borderId="7" xfId="8" applyNumberFormat="1" applyFont="1" applyBorder="1"/>
    <xf numFmtId="0" fontId="25" fillId="0" borderId="20" xfId="1" applyFont="1" applyBorder="1"/>
    <xf numFmtId="0" fontId="23" fillId="0" borderId="0" xfId="1" applyFont="1"/>
    <xf numFmtId="190" fontId="27" fillId="0" borderId="0" xfId="1" applyNumberFormat="1" applyFont="1" applyBorder="1" applyAlignment="1">
      <alignment horizontal="left"/>
    </xf>
    <xf numFmtId="0" fontId="27" fillId="0" borderId="0" xfId="1" applyFont="1" applyBorder="1" applyAlignment="1">
      <alignment horizontal="left"/>
    </xf>
    <xf numFmtId="0" fontId="28" fillId="0" borderId="0" xfId="1" applyFont="1" applyBorder="1"/>
    <xf numFmtId="0" fontId="12" fillId="0" borderId="0" xfId="1" applyFont="1" applyBorder="1"/>
    <xf numFmtId="190" fontId="12" fillId="0" borderId="0" xfId="1" applyNumberFormat="1" applyFont="1" applyBorder="1"/>
    <xf numFmtId="0" fontId="26" fillId="0" borderId="0" xfId="1" applyFont="1" applyBorder="1" applyAlignment="1"/>
    <xf numFmtId="0" fontId="3" fillId="0" borderId="0" xfId="1" applyFill="1" applyAlignment="1">
      <alignment horizontal="left"/>
    </xf>
    <xf numFmtId="0" fontId="3" fillId="0" borderId="0" xfId="1" applyFill="1"/>
    <xf numFmtId="0" fontId="3" fillId="0" borderId="28" xfId="1" applyFill="1" applyBorder="1"/>
    <xf numFmtId="0" fontId="3" fillId="0" borderId="0" xfId="1" applyFill="1" applyBorder="1"/>
    <xf numFmtId="0" fontId="3" fillId="0" borderId="0" xfId="1" applyFill="1" applyAlignment="1">
      <alignment horizontal="right"/>
    </xf>
    <xf numFmtId="0" fontId="3" fillId="0" borderId="0" xfId="1" applyFill="1" applyAlignment="1">
      <alignment horizontal="center"/>
    </xf>
    <xf numFmtId="0" fontId="3" fillId="0" borderId="29" xfId="1" applyFill="1" applyBorder="1" applyAlignment="1">
      <alignment horizontal="center"/>
    </xf>
    <xf numFmtId="0" fontId="3" fillId="0" borderId="0" xfId="1" applyFill="1" applyBorder="1" applyAlignment="1">
      <alignment horizontal="center"/>
    </xf>
    <xf numFmtId="3" fontId="3" fillId="0" borderId="0" xfId="1" applyNumberFormat="1" applyFill="1" applyBorder="1"/>
    <xf numFmtId="0" fontId="3" fillId="0" borderId="0" xfId="1" applyFill="1" applyBorder="1" applyAlignment="1">
      <alignment horizontal="right"/>
    </xf>
    <xf numFmtId="0" fontId="3" fillId="0" borderId="28" xfId="1" applyFont="1" applyFill="1" applyBorder="1"/>
    <xf numFmtId="0" fontId="3" fillId="0" borderId="29" xfId="1" applyFill="1" applyBorder="1"/>
    <xf numFmtId="0" fontId="3" fillId="0" borderId="0" xfId="1" applyFill="1" applyBorder="1" applyAlignment="1">
      <alignment horizontal="left"/>
    </xf>
    <xf numFmtId="0" fontId="28" fillId="0" borderId="0" xfId="1" applyFont="1" applyBorder="1" applyAlignment="1"/>
    <xf numFmtId="0" fontId="28" fillId="0" borderId="2" xfId="1" applyFont="1" applyBorder="1" applyAlignment="1"/>
    <xf numFmtId="0" fontId="3" fillId="0" borderId="2" xfId="1" applyBorder="1"/>
    <xf numFmtId="0" fontId="28" fillId="0" borderId="2" xfId="1" applyFont="1" applyBorder="1"/>
    <xf numFmtId="0" fontId="3" fillId="0" borderId="2" xfId="1" applyFont="1" applyBorder="1"/>
    <xf numFmtId="0" fontId="12" fillId="0" borderId="2" xfId="1" applyFont="1" applyBorder="1"/>
    <xf numFmtId="190" fontId="12" fillId="0" borderId="2" xfId="1" applyNumberFormat="1" applyFont="1" applyBorder="1"/>
    <xf numFmtId="0" fontId="26" fillId="0" borderId="2" xfId="1" applyFont="1" applyBorder="1" applyAlignment="1"/>
    <xf numFmtId="0" fontId="12" fillId="0" borderId="30" xfId="1" applyFont="1" applyBorder="1" applyAlignment="1">
      <alignment horizontal="centerContinuous"/>
    </xf>
    <xf numFmtId="0" fontId="12" fillId="0" borderId="31" xfId="1" applyFont="1" applyBorder="1" applyAlignment="1">
      <alignment horizontal="centerContinuous"/>
    </xf>
    <xf numFmtId="0" fontId="3" fillId="0" borderId="32" xfId="1" applyBorder="1"/>
    <xf numFmtId="0" fontId="3" fillId="0" borderId="31" xfId="1" applyBorder="1"/>
    <xf numFmtId="190" fontId="3" fillId="0" borderId="13" xfId="8" applyNumberFormat="1" applyBorder="1" applyAlignment="1">
      <alignment horizontal="centerContinuous"/>
    </xf>
    <xf numFmtId="190" fontId="12" fillId="0" borderId="31" xfId="8" applyNumberFormat="1" applyFont="1" applyBorder="1" applyAlignment="1">
      <alignment horizontal="centerContinuous"/>
    </xf>
    <xf numFmtId="190" fontId="3" fillId="0" borderId="13" xfId="8" applyNumberFormat="1" applyBorder="1"/>
    <xf numFmtId="190" fontId="12" fillId="0" borderId="0" xfId="8" applyNumberFormat="1" applyFont="1" applyBorder="1" applyAlignment="1">
      <alignment horizontal="centerContinuous"/>
    </xf>
    <xf numFmtId="0" fontId="3" fillId="0" borderId="33" xfId="1" applyBorder="1"/>
    <xf numFmtId="0" fontId="3" fillId="0" borderId="3" xfId="1" applyBorder="1"/>
    <xf numFmtId="0" fontId="29" fillId="0" borderId="0" xfId="1" applyFont="1" applyBorder="1" applyAlignment="1"/>
    <xf numFmtId="0" fontId="26" fillId="0" borderId="3" xfId="1" applyFont="1" applyBorder="1" applyAlignment="1"/>
    <xf numFmtId="0" fontId="28" fillId="0" borderId="19" xfId="1" applyFont="1" applyBorder="1" applyAlignment="1"/>
    <xf numFmtId="190" fontId="12" fillId="0" borderId="19" xfId="1" applyNumberFormat="1" applyFont="1" applyBorder="1" applyAlignment="1">
      <alignment horizontal="left"/>
    </xf>
    <xf numFmtId="0" fontId="27" fillId="0" borderId="19" xfId="1" applyFont="1" applyBorder="1" applyAlignment="1">
      <alignment horizontal="left"/>
    </xf>
    <xf numFmtId="0" fontId="12" fillId="0" borderId="2" xfId="2" applyFont="1" applyBorder="1" applyAlignment="1">
      <alignment horizontal="center"/>
    </xf>
    <xf numFmtId="0" fontId="12" fillId="0" borderId="2" xfId="1" applyFont="1" applyBorder="1" applyAlignment="1">
      <alignment horizontal="left"/>
    </xf>
    <xf numFmtId="0" fontId="30" fillId="0" borderId="3" xfId="1" applyFont="1" applyBorder="1"/>
    <xf numFmtId="0" fontId="31" fillId="0" borderId="12" xfId="1" applyFont="1" applyBorder="1" applyAlignment="1">
      <alignment horizontal="left"/>
    </xf>
    <xf numFmtId="0" fontId="30" fillId="0" borderId="12" xfId="1" applyFont="1" applyBorder="1"/>
    <xf numFmtId="190" fontId="31" fillId="0" borderId="12" xfId="1" applyNumberFormat="1" applyFont="1" applyBorder="1" applyAlignment="1">
      <alignment horizontal="left"/>
    </xf>
    <xf numFmtId="0" fontId="31" fillId="0" borderId="4" xfId="1" applyFont="1" applyBorder="1" applyAlignment="1">
      <alignment horizontal="left"/>
    </xf>
    <xf numFmtId="0" fontId="17" fillId="2" borderId="0" xfId="0" applyFont="1" applyFill="1" applyBorder="1" applyAlignment="1"/>
    <xf numFmtId="0" fontId="17" fillId="0" borderId="0" xfId="0" applyFont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Continuous"/>
    </xf>
    <xf numFmtId="0" fontId="7" fillId="2" borderId="1" xfId="0" applyFont="1" applyFill="1" applyBorder="1" applyAlignment="1"/>
    <xf numFmtId="2" fontId="5" fillId="2" borderId="1" xfId="0" applyNumberFormat="1" applyFont="1" applyFill="1" applyBorder="1" applyAlignment="1">
      <alignment horizontal="centerContinuous"/>
    </xf>
    <xf numFmtId="192" fontId="5" fillId="2" borderId="1" xfId="0" applyNumberFormat="1" applyFont="1" applyFill="1" applyBorder="1" applyAlignment="1">
      <alignment horizontal="centerContinuous"/>
    </xf>
    <xf numFmtId="3" fontId="5" fillId="2" borderId="1" xfId="0" applyNumberFormat="1" applyFont="1" applyFill="1" applyBorder="1" applyAlignment="1">
      <alignment horizontal="centerContinuous"/>
    </xf>
    <xf numFmtId="4" fontId="5" fillId="2" borderId="1" xfId="0" applyNumberFormat="1" applyFont="1" applyFill="1" applyBorder="1" applyAlignment="1">
      <alignment horizontal="centerContinuous"/>
    </xf>
    <xf numFmtId="0" fontId="0" fillId="2" borderId="1" xfId="0" applyFill="1" applyBorder="1"/>
    <xf numFmtId="0" fontId="0" fillId="2" borderId="0" xfId="0" applyFill="1" applyBorder="1"/>
    <xf numFmtId="0" fontId="7" fillId="2" borderId="1" xfId="0" applyFont="1" applyFill="1" applyBorder="1" applyAlignment="1">
      <alignment horizontal="centerContinuous"/>
    </xf>
    <xf numFmtId="2" fontId="5" fillId="2" borderId="1" xfId="0" applyNumberFormat="1" applyFont="1" applyFill="1" applyBorder="1" applyAlignment="1"/>
    <xf numFmtId="192" fontId="5" fillId="2" borderId="1" xfId="0" applyNumberFormat="1" applyFont="1" applyFill="1" applyBorder="1" applyAlignment="1"/>
    <xf numFmtId="3" fontId="7" fillId="2" borderId="1" xfId="0" applyNumberFormat="1" applyFont="1" applyFill="1" applyBorder="1" applyAlignment="1"/>
    <xf numFmtId="4" fontId="7" fillId="2" borderId="1" xfId="0" applyNumberFormat="1" applyFont="1" applyFill="1" applyBorder="1" applyAlignment="1">
      <alignment horizontal="centerContinuous"/>
    </xf>
    <xf numFmtId="0" fontId="32" fillId="2" borderId="1" xfId="0" applyFont="1" applyFill="1" applyBorder="1"/>
    <xf numFmtId="49" fontId="3" fillId="2" borderId="1" xfId="0" applyNumberFormat="1" applyFont="1" applyFill="1" applyBorder="1" applyAlignment="1"/>
    <xf numFmtId="49" fontId="7" fillId="2" borderId="1" xfId="0" applyNumberFormat="1" applyFont="1" applyFill="1" applyBorder="1" applyAlignment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Continuous"/>
    </xf>
    <xf numFmtId="2" fontId="5" fillId="2" borderId="0" xfId="0" applyNumberFormat="1" applyFont="1" applyFill="1" applyBorder="1" applyAlignment="1"/>
    <xf numFmtId="192" fontId="5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/>
    </xf>
    <xf numFmtId="4" fontId="5" fillId="2" borderId="0" xfId="0" applyNumberFormat="1" applyFont="1" applyFill="1" applyBorder="1" applyAlignment="1">
      <alignment horizontal="centerContinuous"/>
    </xf>
    <xf numFmtId="0" fontId="5" fillId="2" borderId="19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Continuous"/>
    </xf>
    <xf numFmtId="0" fontId="5" fillId="2" borderId="18" xfId="0" applyFont="1" applyFill="1" applyBorder="1" applyAlignment="1">
      <alignment horizontal="centerContinuous"/>
    </xf>
    <xf numFmtId="2" fontId="5" fillId="2" borderId="19" xfId="0" applyNumberFormat="1" applyFont="1" applyFill="1" applyBorder="1" applyAlignment="1">
      <alignment horizontal="centerContinuous"/>
    </xf>
    <xf numFmtId="0" fontId="5" fillId="2" borderId="19" xfId="0" applyFont="1" applyFill="1" applyBorder="1" applyAlignment="1">
      <alignment horizontal="centerContinuous"/>
    </xf>
    <xf numFmtId="192" fontId="5" fillId="2" borderId="2" xfId="0" applyNumberFormat="1" applyFont="1" applyFill="1" applyBorder="1" applyAlignment="1">
      <alignment horizontal="centerContinuous"/>
    </xf>
    <xf numFmtId="3" fontId="5" fillId="2" borderId="2" xfId="0" applyNumberFormat="1" applyFont="1" applyFill="1" applyBorder="1" applyAlignment="1">
      <alignment horizontal="centerContinuous"/>
    </xf>
    <xf numFmtId="4" fontId="5" fillId="2" borderId="2" xfId="0" applyNumberFormat="1" applyFont="1" applyFill="1" applyBorder="1" applyAlignment="1">
      <alignment horizontal="centerContinuous"/>
    </xf>
    <xf numFmtId="0" fontId="5" fillId="2" borderId="19" xfId="0" applyFont="1" applyFill="1" applyBorder="1" applyAlignment="1">
      <alignment horizontal="center" vertical="center"/>
    </xf>
    <xf numFmtId="0" fontId="11" fillId="2" borderId="0" xfId="0" applyFont="1" applyFill="1" applyBorder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2" fontId="5" fillId="2" borderId="9" xfId="0" applyNumberFormat="1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192" fontId="8" fillId="2" borderId="8" xfId="0" applyNumberFormat="1" applyFont="1" applyFill="1" applyBorder="1" applyAlignment="1">
      <alignment horizontal="center"/>
    </xf>
    <xf numFmtId="3" fontId="5" fillId="2" borderId="8" xfId="0" applyNumberFormat="1" applyFont="1" applyFill="1" applyBorder="1" applyAlignment="1">
      <alignment horizontal="center"/>
    </xf>
    <xf numFmtId="4" fontId="5" fillId="2" borderId="8" xfId="0" applyNumberFormat="1" applyFont="1" applyFill="1" applyBorder="1" applyAlignment="1">
      <alignment horizontal="center"/>
    </xf>
    <xf numFmtId="0" fontId="11" fillId="2" borderId="8" xfId="0" applyFont="1" applyFill="1" applyBorder="1"/>
    <xf numFmtId="0" fontId="11" fillId="2" borderId="11" xfId="0" applyFont="1" applyFill="1" applyBorder="1" applyAlignment="1">
      <alignment horizontal="center"/>
    </xf>
    <xf numFmtId="0" fontId="11" fillId="2" borderId="17" xfId="0" applyFont="1" applyFill="1" applyBorder="1"/>
    <xf numFmtId="0" fontId="11" fillId="2" borderId="18" xfId="0" applyFont="1" applyFill="1" applyBorder="1"/>
    <xf numFmtId="1" fontId="11" fillId="2" borderId="13" xfId="0" applyNumberFormat="1" applyFont="1" applyFill="1" applyBorder="1" applyAlignment="1">
      <alignment horizontal="right"/>
    </xf>
    <xf numFmtId="0" fontId="11" fillId="2" borderId="14" xfId="0" applyFont="1" applyFill="1" applyBorder="1" applyAlignment="1">
      <alignment horizontal="left"/>
    </xf>
    <xf numFmtId="192" fontId="11" fillId="2" borderId="11" xfId="0" applyNumberFormat="1" applyFont="1" applyFill="1" applyBorder="1" applyAlignment="1">
      <alignment horizontal="right"/>
    </xf>
    <xf numFmtId="4" fontId="11" fillId="2" borderId="11" xfId="0" applyNumberFormat="1" applyFont="1" applyFill="1" applyBorder="1" applyAlignment="1">
      <alignment horizontal="right"/>
    </xf>
    <xf numFmtId="192" fontId="11" fillId="2" borderId="11" xfId="0" applyNumberFormat="1" applyFont="1" applyFill="1" applyBorder="1" applyAlignment="1">
      <alignment horizontal="right" vertical="top" wrapText="1"/>
    </xf>
    <xf numFmtId="4" fontId="11" fillId="2" borderId="19" xfId="0" applyNumberFormat="1" applyFont="1" applyFill="1" applyBorder="1"/>
    <xf numFmtId="0" fontId="11" fillId="2" borderId="19" xfId="0" applyFont="1" applyFill="1" applyBorder="1"/>
    <xf numFmtId="0" fontId="11" fillId="2" borderId="0" xfId="0" applyFont="1" applyFill="1"/>
    <xf numFmtId="0" fontId="11" fillId="2" borderId="13" xfId="0" applyFont="1" applyFill="1" applyBorder="1"/>
    <xf numFmtId="0" fontId="11" fillId="2" borderId="14" xfId="0" applyFont="1" applyFill="1" applyBorder="1"/>
    <xf numFmtId="2" fontId="11" fillId="2" borderId="13" xfId="0" applyNumberFormat="1" applyFont="1" applyFill="1" applyBorder="1" applyAlignment="1">
      <alignment horizontal="right"/>
    </xf>
    <xf numFmtId="3" fontId="11" fillId="2" borderId="11" xfId="0" applyNumberFormat="1" applyFont="1" applyFill="1" applyBorder="1" applyAlignment="1">
      <alignment horizontal="right"/>
    </xf>
    <xf numFmtId="0" fontId="11" fillId="2" borderId="11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7" xfId="0" applyFont="1" applyFill="1" applyBorder="1" applyAlignment="1">
      <alignment horizontal="right"/>
    </xf>
    <xf numFmtId="2" fontId="5" fillId="2" borderId="6" xfId="0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 horizontal="left"/>
    </xf>
    <xf numFmtId="4" fontId="5" fillId="2" borderId="5" xfId="0" applyNumberFormat="1" applyFont="1" applyFill="1" applyBorder="1" applyAlignment="1">
      <alignment horizontal="right"/>
    </xf>
    <xf numFmtId="4" fontId="5" fillId="2" borderId="5" xfId="0" applyNumberFormat="1" applyFont="1" applyFill="1" applyBorder="1"/>
    <xf numFmtId="4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/>
    <xf numFmtId="0" fontId="5" fillId="2" borderId="9" xfId="0" applyFont="1" applyFill="1" applyBorder="1"/>
    <xf numFmtId="0" fontId="5" fillId="2" borderId="10" xfId="0" applyFont="1" applyFill="1" applyBorder="1" applyAlignment="1">
      <alignment horizontal="right"/>
    </xf>
    <xf numFmtId="2" fontId="5" fillId="2" borderId="9" xfId="0" applyNumberFormat="1" applyFont="1" applyFill="1" applyBorder="1" applyAlignment="1">
      <alignment horizontal="right"/>
    </xf>
    <xf numFmtId="4" fontId="5" fillId="2" borderId="8" xfId="0" applyNumberFormat="1" applyFont="1" applyFill="1" applyBorder="1" applyAlignment="1">
      <alignment horizontal="right"/>
    </xf>
    <xf numFmtId="4" fontId="5" fillId="2" borderId="8" xfId="0" applyNumberFormat="1" applyFont="1" applyFill="1" applyBorder="1"/>
    <xf numFmtId="4" fontId="5" fillId="2" borderId="8" xfId="0" applyNumberFormat="1" applyFont="1" applyFill="1" applyBorder="1" applyAlignment="1">
      <alignment vertical="top" wrapText="1"/>
    </xf>
    <xf numFmtId="0" fontId="5" fillId="2" borderId="8" xfId="0" applyFont="1" applyFill="1" applyBorder="1"/>
    <xf numFmtId="0" fontId="11" fillId="2" borderId="0" xfId="0" applyFont="1" applyFill="1" applyBorder="1" applyAlignment="1">
      <alignment horizontal="centerContinuous"/>
    </xf>
    <xf numFmtId="1" fontId="11" fillId="2" borderId="0" xfId="0" applyNumberFormat="1" applyFont="1" applyFill="1" applyBorder="1" applyAlignment="1">
      <alignment horizontal="centerContinuous"/>
    </xf>
    <xf numFmtId="193" fontId="11" fillId="2" borderId="0" xfId="0" applyNumberFormat="1" applyFont="1" applyFill="1" applyBorder="1" applyAlignment="1">
      <alignment horizontal="centerContinuous"/>
    </xf>
    <xf numFmtId="3" fontId="11" fillId="2" borderId="0" xfId="0" applyNumberFormat="1" applyFont="1" applyFill="1" applyBorder="1" applyAlignment="1">
      <alignment horizontal="centerContinuous"/>
    </xf>
    <xf numFmtId="194" fontId="11" fillId="2" borderId="0" xfId="0" applyNumberFormat="1" applyFont="1" applyFill="1" applyBorder="1" applyAlignment="1">
      <alignment horizontal="centerContinuous"/>
    </xf>
    <xf numFmtId="0" fontId="0" fillId="2" borderId="0" xfId="0" applyFill="1"/>
    <xf numFmtId="0" fontId="16" fillId="2" borderId="1" xfId="0" applyFont="1" applyFill="1" applyBorder="1" applyAlignment="1"/>
    <xf numFmtId="0" fontId="5" fillId="2" borderId="1" xfId="9" applyFont="1" applyFill="1" applyBorder="1" applyAlignment="1">
      <alignment horizontal="left"/>
    </xf>
    <xf numFmtId="0" fontId="5" fillId="2" borderId="1" xfId="9" applyFont="1" applyFill="1" applyBorder="1" applyAlignment="1">
      <alignment horizontal="centerContinuous"/>
    </xf>
    <xf numFmtId="0" fontId="7" fillId="2" borderId="1" xfId="9" applyFont="1" applyFill="1" applyBorder="1" applyAlignment="1"/>
    <xf numFmtId="2" fontId="5" fillId="2" borderId="1" xfId="9" applyNumberFormat="1" applyFont="1" applyFill="1" applyBorder="1" applyAlignment="1">
      <alignment horizontal="centerContinuous"/>
    </xf>
    <xf numFmtId="192" fontId="5" fillId="2" borderId="1" xfId="9" applyNumberFormat="1" applyFont="1" applyFill="1" applyBorder="1" applyAlignment="1">
      <alignment horizontal="centerContinuous"/>
    </xf>
    <xf numFmtId="3" fontId="5" fillId="2" borderId="1" xfId="9" applyNumberFormat="1" applyFont="1" applyFill="1" applyBorder="1" applyAlignment="1">
      <alignment horizontal="centerContinuous"/>
    </xf>
    <xf numFmtId="4" fontId="5" fillId="2" borderId="1" xfId="9" applyNumberFormat="1" applyFont="1" applyFill="1" applyBorder="1" applyAlignment="1">
      <alignment horizontal="centerContinuous"/>
    </xf>
    <xf numFmtId="0" fontId="17" fillId="2" borderId="1" xfId="9" applyFill="1" applyBorder="1"/>
    <xf numFmtId="0" fontId="11" fillId="2" borderId="0" xfId="9" applyFont="1" applyFill="1" applyBorder="1" applyAlignment="1"/>
    <xf numFmtId="0" fontId="7" fillId="2" borderId="1" xfId="9" applyFont="1" applyFill="1" applyBorder="1" applyAlignment="1">
      <alignment horizontal="centerContinuous"/>
    </xf>
    <xf numFmtId="2" fontId="5" fillId="2" borderId="1" xfId="9" applyNumberFormat="1" applyFont="1" applyFill="1" applyBorder="1" applyAlignment="1"/>
    <xf numFmtId="192" fontId="5" fillId="2" borderId="1" xfId="9" applyNumberFormat="1" applyFont="1" applyFill="1" applyBorder="1" applyAlignment="1"/>
    <xf numFmtId="49" fontId="7" fillId="2" borderId="1" xfId="9" applyNumberFormat="1" applyFont="1" applyFill="1" applyBorder="1" applyAlignment="1"/>
    <xf numFmtId="4" fontId="7" fillId="2" borderId="1" xfId="9" applyNumberFormat="1" applyFont="1" applyFill="1" applyBorder="1" applyAlignment="1">
      <alignment horizontal="centerContinuous"/>
    </xf>
    <xf numFmtId="0" fontId="32" fillId="2" borderId="1" xfId="9" applyFont="1" applyFill="1" applyBorder="1"/>
    <xf numFmtId="3" fontId="7" fillId="2" borderId="1" xfId="9" applyNumberFormat="1" applyFont="1" applyFill="1" applyBorder="1" applyAlignment="1"/>
    <xf numFmtId="0" fontId="11" fillId="2" borderId="0" xfId="9" applyFont="1" applyFill="1" applyBorder="1"/>
    <xf numFmtId="0" fontId="11" fillId="2" borderId="16" xfId="9" applyFont="1" applyFill="1" applyBorder="1" applyAlignment="1"/>
    <xf numFmtId="49" fontId="3" fillId="2" borderId="1" xfId="9" applyNumberFormat="1" applyFont="1" applyFill="1" applyBorder="1" applyAlignment="1"/>
    <xf numFmtId="0" fontId="5" fillId="2" borderId="0" xfId="9" applyFont="1" applyFill="1" applyBorder="1" applyAlignment="1">
      <alignment horizontal="left"/>
    </xf>
    <xf numFmtId="0" fontId="5" fillId="2" borderId="0" xfId="9" applyFont="1" applyFill="1" applyBorder="1" applyAlignment="1">
      <alignment horizontal="centerContinuous"/>
    </xf>
    <xf numFmtId="2" fontId="5" fillId="2" borderId="0" xfId="9" applyNumberFormat="1" applyFont="1" applyFill="1" applyBorder="1" applyAlignment="1"/>
    <xf numFmtId="192" fontId="5" fillId="2" borderId="0" xfId="9" applyNumberFormat="1" applyFont="1" applyFill="1" applyBorder="1" applyAlignment="1">
      <alignment horizontal="centerContinuous"/>
    </xf>
    <xf numFmtId="3" fontId="5" fillId="2" borderId="0" xfId="9" applyNumberFormat="1" applyFont="1" applyFill="1" applyBorder="1" applyAlignment="1">
      <alignment horizontal="centerContinuous"/>
    </xf>
    <xf numFmtId="4" fontId="5" fillId="2" borderId="0" xfId="9" applyNumberFormat="1" applyFont="1" applyFill="1" applyBorder="1" applyAlignment="1">
      <alignment horizontal="centerContinuous"/>
    </xf>
    <xf numFmtId="0" fontId="17" fillId="2" borderId="0" xfId="9" applyFill="1" applyBorder="1"/>
    <xf numFmtId="0" fontId="5" fillId="2" borderId="19" xfId="9" applyFont="1" applyFill="1" applyBorder="1" applyAlignment="1">
      <alignment horizontal="center"/>
    </xf>
    <xf numFmtId="0" fontId="5" fillId="2" borderId="17" xfId="9" applyFont="1" applyFill="1" applyBorder="1" applyAlignment="1">
      <alignment horizontal="centerContinuous"/>
    </xf>
    <xf numFmtId="0" fontId="5" fillId="2" borderId="18" xfId="9" applyFont="1" applyFill="1" applyBorder="1" applyAlignment="1">
      <alignment horizontal="centerContinuous"/>
    </xf>
    <xf numFmtId="2" fontId="5" fillId="2" borderId="19" xfId="9" applyNumberFormat="1" applyFont="1" applyFill="1" applyBorder="1" applyAlignment="1">
      <alignment horizontal="centerContinuous"/>
    </xf>
    <xf numFmtId="0" fontId="5" fillId="2" borderId="19" xfId="9" applyFont="1" applyFill="1" applyBorder="1" applyAlignment="1">
      <alignment horizontal="centerContinuous"/>
    </xf>
    <xf numFmtId="192" fontId="5" fillId="2" borderId="2" xfId="9" applyNumberFormat="1" applyFont="1" applyFill="1" applyBorder="1" applyAlignment="1">
      <alignment horizontal="centerContinuous"/>
    </xf>
    <xf numFmtId="3" fontId="5" fillId="2" borderId="2" xfId="9" applyNumberFormat="1" applyFont="1" applyFill="1" applyBorder="1" applyAlignment="1">
      <alignment horizontal="centerContinuous"/>
    </xf>
    <xf numFmtId="4" fontId="5" fillId="2" borderId="2" xfId="9" applyNumberFormat="1" applyFont="1" applyFill="1" applyBorder="1" applyAlignment="1">
      <alignment horizontal="centerContinuous"/>
    </xf>
    <xf numFmtId="0" fontId="5" fillId="2" borderId="19" xfId="9" applyFont="1" applyFill="1" applyBorder="1" applyAlignment="1">
      <alignment horizontal="center" vertical="center"/>
    </xf>
    <xf numFmtId="0" fontId="5" fillId="2" borderId="8" xfId="9" applyFont="1" applyFill="1" applyBorder="1" applyAlignment="1">
      <alignment horizontal="center"/>
    </xf>
    <xf numFmtId="0" fontId="5" fillId="2" borderId="9" xfId="9" applyFont="1" applyFill="1" applyBorder="1" applyAlignment="1">
      <alignment horizontal="left"/>
    </xf>
    <xf numFmtId="0" fontId="5" fillId="2" borderId="10" xfId="9" applyFont="1" applyFill="1" applyBorder="1" applyAlignment="1">
      <alignment horizontal="left"/>
    </xf>
    <xf numFmtId="2" fontId="5" fillId="2" borderId="9" xfId="9" applyNumberFormat="1" applyFont="1" applyFill="1" applyBorder="1" applyAlignment="1">
      <alignment horizontal="centerContinuous"/>
    </xf>
    <xf numFmtId="0" fontId="5" fillId="2" borderId="10" xfId="9" applyFont="1" applyFill="1" applyBorder="1" applyAlignment="1">
      <alignment horizontal="centerContinuous"/>
    </xf>
    <xf numFmtId="192" fontId="8" fillId="2" borderId="8" xfId="9" applyNumberFormat="1" applyFont="1" applyFill="1" applyBorder="1" applyAlignment="1">
      <alignment horizontal="center"/>
    </xf>
    <xf numFmtId="3" fontId="5" fillId="2" borderId="8" xfId="9" applyNumberFormat="1" applyFont="1" applyFill="1" applyBorder="1" applyAlignment="1">
      <alignment horizontal="center"/>
    </xf>
    <xf numFmtId="4" fontId="5" fillId="2" borderId="8" xfId="9" applyNumberFormat="1" applyFont="1" applyFill="1" applyBorder="1" applyAlignment="1">
      <alignment horizontal="center"/>
    </xf>
    <xf numFmtId="0" fontId="11" fillId="2" borderId="8" xfId="9" applyFont="1" applyFill="1" applyBorder="1"/>
    <xf numFmtId="0" fontId="11" fillId="2" borderId="0" xfId="9" applyFont="1" applyFill="1"/>
    <xf numFmtId="0" fontId="11" fillId="2" borderId="11" xfId="9" applyNumberFormat="1" applyFont="1" applyFill="1" applyBorder="1" applyAlignment="1">
      <alignment horizontal="center"/>
    </xf>
    <xf numFmtId="0" fontId="34" fillId="2" borderId="0" xfId="9" applyFont="1" applyFill="1" applyBorder="1"/>
    <xf numFmtId="0" fontId="35" fillId="2" borderId="0" xfId="9" applyFont="1" applyFill="1" applyBorder="1"/>
    <xf numFmtId="0" fontId="11" fillId="2" borderId="13" xfId="9" applyNumberFormat="1" applyFont="1" applyFill="1" applyBorder="1" applyAlignment="1">
      <alignment horizontal="right" vertical="center"/>
    </xf>
    <xf numFmtId="0" fontId="11" fillId="2" borderId="14" xfId="9" applyFont="1" applyFill="1" applyBorder="1" applyAlignment="1">
      <alignment horizontal="left"/>
    </xf>
    <xf numFmtId="4" fontId="11" fillId="2" borderId="11" xfId="9" applyNumberFormat="1" applyFont="1" applyFill="1" applyBorder="1" applyAlignment="1">
      <alignment horizontal="right"/>
    </xf>
    <xf numFmtId="0" fontId="11" fillId="2" borderId="14" xfId="9" applyFont="1" applyFill="1" applyBorder="1"/>
    <xf numFmtId="0" fontId="11" fillId="2" borderId="19" xfId="9" applyFont="1" applyFill="1" applyBorder="1"/>
    <xf numFmtId="4" fontId="11" fillId="2" borderId="14" xfId="9" applyNumberFormat="1" applyFont="1" applyFill="1" applyBorder="1"/>
    <xf numFmtId="0" fontId="11" fillId="2" borderId="11" xfId="9" applyFont="1" applyFill="1" applyBorder="1"/>
    <xf numFmtId="0" fontId="11" fillId="2" borderId="11" xfId="9" quotePrefix="1" applyNumberFormat="1" applyFont="1" applyFill="1" applyBorder="1" applyAlignment="1">
      <alignment horizontal="center"/>
    </xf>
    <xf numFmtId="21" fontId="11" fillId="2" borderId="0" xfId="9" applyNumberFormat="1" applyFont="1" applyFill="1" applyBorder="1"/>
    <xf numFmtId="21" fontId="10" fillId="2" borderId="0" xfId="9" applyNumberFormat="1" applyFont="1" applyFill="1" applyBorder="1"/>
    <xf numFmtId="0" fontId="10" fillId="2" borderId="0" xfId="9" applyFont="1" applyFill="1" applyBorder="1"/>
    <xf numFmtId="3" fontId="11" fillId="2" borderId="13" xfId="9" applyNumberFormat="1" applyFont="1" applyFill="1" applyBorder="1" applyAlignment="1">
      <alignment horizontal="right" vertical="center"/>
    </xf>
    <xf numFmtId="4" fontId="11" fillId="2" borderId="14" xfId="9" applyNumberFormat="1" applyFont="1" applyFill="1" applyBorder="1" applyAlignment="1"/>
    <xf numFmtId="4" fontId="11" fillId="2" borderId="0" xfId="9" applyNumberFormat="1" applyFont="1" applyFill="1" applyBorder="1"/>
    <xf numFmtId="4" fontId="11" fillId="2" borderId="14" xfId="9" applyNumberFormat="1" applyFont="1" applyFill="1" applyBorder="1" applyAlignment="1">
      <alignment horizontal="left"/>
    </xf>
    <xf numFmtId="2" fontId="11" fillId="2" borderId="11" xfId="9" quotePrefix="1" applyNumberFormat="1" applyFont="1" applyFill="1" applyBorder="1" applyAlignment="1">
      <alignment horizontal="center"/>
    </xf>
    <xf numFmtId="0" fontId="11" fillId="2" borderId="8" xfId="9" quotePrefix="1" applyNumberFormat="1" applyFont="1" applyFill="1" applyBorder="1" applyAlignment="1">
      <alignment horizontal="center"/>
    </xf>
    <xf numFmtId="0" fontId="11" fillId="2" borderId="15" xfId="9" applyFont="1" applyFill="1" applyBorder="1"/>
    <xf numFmtId="0" fontId="5" fillId="2" borderId="15" xfId="9" applyFont="1" applyFill="1" applyBorder="1" applyAlignment="1">
      <alignment horizontal="right"/>
    </xf>
    <xf numFmtId="0" fontId="11" fillId="2" borderId="9" xfId="9" applyNumberFormat="1" applyFont="1" applyFill="1" applyBorder="1" applyAlignment="1">
      <alignment horizontal="right" vertical="center"/>
    </xf>
    <xf numFmtId="0" fontId="11" fillId="2" borderId="10" xfId="9" applyFont="1" applyFill="1" applyBorder="1" applyAlignment="1">
      <alignment horizontal="left"/>
    </xf>
    <xf numFmtId="4" fontId="11" fillId="2" borderId="8" xfId="9" applyNumberFormat="1" applyFont="1" applyFill="1" applyBorder="1" applyAlignment="1">
      <alignment horizontal="right"/>
    </xf>
    <xf numFmtId="4" fontId="11" fillId="2" borderId="10" xfId="9" applyNumberFormat="1" applyFont="1" applyFill="1" applyBorder="1"/>
    <xf numFmtId="0" fontId="11" fillId="2" borderId="10" xfId="9" applyFont="1" applyFill="1" applyBorder="1"/>
    <xf numFmtId="0" fontId="5" fillId="2" borderId="0" xfId="9" applyFont="1" applyFill="1" applyBorder="1" applyAlignment="1">
      <alignment horizontal="right"/>
    </xf>
    <xf numFmtId="0" fontId="11" fillId="2" borderId="0" xfId="9" applyFont="1" applyFill="1" applyBorder="1" applyAlignment="1">
      <alignment horizontal="right"/>
    </xf>
    <xf numFmtId="2" fontId="11" fillId="2" borderId="11" xfId="9" applyNumberFormat="1" applyFont="1" applyFill="1" applyBorder="1" applyAlignment="1">
      <alignment horizontal="center"/>
    </xf>
    <xf numFmtId="4" fontId="11" fillId="2" borderId="11" xfId="9" applyNumberFormat="1" applyFont="1" applyFill="1" applyBorder="1"/>
    <xf numFmtId="4" fontId="11" fillId="2" borderId="13" xfId="9" applyNumberFormat="1" applyFont="1" applyFill="1" applyBorder="1" applyAlignment="1">
      <alignment horizontal="right"/>
    </xf>
    <xf numFmtId="0" fontId="11" fillId="2" borderId="0" xfId="9" applyFont="1" applyFill="1" applyBorder="1" applyAlignment="1">
      <alignment horizontal="left"/>
    </xf>
    <xf numFmtId="4" fontId="11" fillId="2" borderId="14" xfId="9" applyNumberFormat="1" applyFont="1" applyFill="1" applyBorder="1" applyAlignment="1">
      <alignment horizontal="right"/>
    </xf>
    <xf numFmtId="4" fontId="17" fillId="2" borderId="11" xfId="9" applyNumberFormat="1" applyFill="1" applyBorder="1"/>
    <xf numFmtId="0" fontId="11" fillId="2" borderId="8" xfId="9" applyNumberFormat="1" applyFont="1" applyFill="1" applyBorder="1" applyAlignment="1">
      <alignment horizontal="center"/>
    </xf>
    <xf numFmtId="0" fontId="11" fillId="2" borderId="15" xfId="9" applyFont="1" applyFill="1" applyBorder="1" applyAlignment="1">
      <alignment horizontal="left"/>
    </xf>
    <xf numFmtId="4" fontId="17" fillId="2" borderId="8" xfId="9" applyNumberFormat="1" applyFill="1" applyBorder="1"/>
    <xf numFmtId="0" fontId="35" fillId="2" borderId="14" xfId="9" applyFont="1" applyFill="1" applyBorder="1"/>
    <xf numFmtId="0" fontId="11" fillId="2" borderId="0" xfId="9" applyNumberFormat="1" applyFont="1" applyFill="1" applyBorder="1" applyAlignment="1">
      <alignment horizontal="right" vertical="center"/>
    </xf>
    <xf numFmtId="0" fontId="11" fillId="2" borderId="0" xfId="9" applyFont="1" applyFill="1" applyBorder="1" applyAlignment="1">
      <alignment horizontal="left" vertical="top"/>
    </xf>
    <xf numFmtId="4" fontId="11" fillId="2" borderId="11" xfId="9" applyNumberFormat="1" applyFont="1" applyFill="1" applyBorder="1" applyAlignment="1">
      <alignment horizontal="right" vertical="top"/>
    </xf>
    <xf numFmtId="4" fontId="11" fillId="2" borderId="11" xfId="9" applyNumberFormat="1" applyFont="1" applyFill="1" applyBorder="1" applyAlignment="1">
      <alignment vertical="top"/>
    </xf>
    <xf numFmtId="0" fontId="11" fillId="2" borderId="11" xfId="9" applyNumberFormat="1" applyFont="1" applyFill="1" applyBorder="1" applyAlignment="1">
      <alignment horizontal="center" vertical="top"/>
    </xf>
    <xf numFmtId="0" fontId="11" fillId="2" borderId="14" xfId="9" applyFont="1" applyFill="1" applyBorder="1" applyAlignment="1">
      <alignment wrapText="1"/>
    </xf>
    <xf numFmtId="0" fontId="17" fillId="2" borderId="0" xfId="9" applyFill="1"/>
    <xf numFmtId="0" fontId="36" fillId="2" borderId="0" xfId="9" applyFont="1" applyFill="1" applyBorder="1" applyAlignment="1"/>
    <xf numFmtId="0" fontId="5" fillId="2" borderId="5" xfId="9" applyFont="1" applyFill="1" applyBorder="1" applyAlignment="1">
      <alignment horizontal="center"/>
    </xf>
    <xf numFmtId="0" fontId="5" fillId="2" borderId="6" xfId="9" applyFont="1" applyFill="1" applyBorder="1"/>
    <xf numFmtId="0" fontId="5" fillId="2" borderId="7" xfId="9" applyFont="1" applyFill="1" applyBorder="1" applyAlignment="1">
      <alignment horizontal="right"/>
    </xf>
    <xf numFmtId="2" fontId="5" fillId="2" borderId="6" xfId="9" applyNumberFormat="1" applyFont="1" applyFill="1" applyBorder="1" applyAlignment="1">
      <alignment horizontal="right"/>
    </xf>
    <xf numFmtId="0" fontId="5" fillId="2" borderId="7" xfId="9" applyFont="1" applyFill="1" applyBorder="1" applyAlignment="1">
      <alignment horizontal="left"/>
    </xf>
    <xf numFmtId="4" fontId="5" fillId="2" borderId="5" xfId="9" applyNumberFormat="1" applyFont="1" applyFill="1" applyBorder="1" applyAlignment="1">
      <alignment horizontal="right"/>
    </xf>
    <xf numFmtId="4" fontId="5" fillId="2" borderId="5" xfId="9" applyNumberFormat="1" applyFont="1" applyFill="1" applyBorder="1"/>
    <xf numFmtId="4" fontId="5" fillId="2" borderId="5" xfId="9" applyNumberFormat="1" applyFont="1" applyFill="1" applyBorder="1" applyAlignment="1">
      <alignment vertical="top" wrapText="1"/>
    </xf>
    <xf numFmtId="4" fontId="16" fillId="2" borderId="7" xfId="9" applyNumberFormat="1" applyFont="1" applyFill="1" applyBorder="1"/>
    <xf numFmtId="0" fontId="17" fillId="2" borderId="7" xfId="9" applyFill="1" applyBorder="1"/>
    <xf numFmtId="0" fontId="5" fillId="2" borderId="9" xfId="9" applyFont="1" applyFill="1" applyBorder="1"/>
    <xf numFmtId="0" fontId="5" fillId="2" borderId="10" xfId="9" applyFont="1" applyFill="1" applyBorder="1" applyAlignment="1">
      <alignment horizontal="right"/>
    </xf>
    <xf numFmtId="2" fontId="5" fillId="2" borderId="9" xfId="9" applyNumberFormat="1" applyFont="1" applyFill="1" applyBorder="1" applyAlignment="1">
      <alignment horizontal="right"/>
    </xf>
    <xf numFmtId="4" fontId="5" fillId="2" borderId="8" xfId="9" applyNumberFormat="1" applyFont="1" applyFill="1" applyBorder="1" applyAlignment="1">
      <alignment horizontal="right"/>
    </xf>
    <xf numFmtId="4" fontId="5" fillId="2" borderId="8" xfId="9" applyNumberFormat="1" applyFont="1" applyFill="1" applyBorder="1"/>
    <xf numFmtId="4" fontId="5" fillId="2" borderId="8" xfId="9" applyNumberFormat="1" applyFont="1" applyFill="1" applyBorder="1" applyAlignment="1">
      <alignment vertical="top" wrapText="1"/>
    </xf>
    <xf numFmtId="4" fontId="5" fillId="2" borderId="10" xfId="9" applyNumberFormat="1" applyFont="1" applyFill="1" applyBorder="1"/>
    <xf numFmtId="0" fontId="17" fillId="2" borderId="10" xfId="9" applyFill="1" applyBorder="1"/>
    <xf numFmtId="3" fontId="11" fillId="2" borderId="0" xfId="9" applyNumberFormat="1" applyFont="1" applyFill="1"/>
    <xf numFmtId="192" fontId="5" fillId="2" borderId="16" xfId="9" applyNumberFormat="1" applyFont="1" applyFill="1" applyBorder="1" applyAlignment="1"/>
    <xf numFmtId="3" fontId="7" fillId="2" borderId="16" xfId="9" applyNumberFormat="1" applyFont="1" applyFill="1" applyBorder="1" applyAlignment="1"/>
    <xf numFmtId="0" fontId="17" fillId="2" borderId="16" xfId="9" applyFill="1" applyBorder="1"/>
    <xf numFmtId="0" fontId="17" fillId="2" borderId="11" xfId="9" applyNumberFormat="1" applyFill="1" applyBorder="1" applyAlignment="1">
      <alignment horizontal="center"/>
    </xf>
    <xf numFmtId="0" fontId="17" fillId="2" borderId="13" xfId="9" applyNumberFormat="1" applyFill="1" applyBorder="1" applyAlignment="1">
      <alignment horizontal="right"/>
    </xf>
    <xf numFmtId="0" fontId="17" fillId="2" borderId="14" xfId="9" applyFill="1" applyBorder="1" applyAlignment="1">
      <alignment horizontal="left"/>
    </xf>
    <xf numFmtId="192" fontId="17" fillId="2" borderId="11" xfId="9" applyNumberFormat="1" applyFill="1" applyBorder="1" applyAlignment="1">
      <alignment horizontal="right"/>
    </xf>
    <xf numFmtId="192" fontId="17" fillId="2" borderId="11" xfId="9" applyNumberFormat="1" applyFill="1" applyBorder="1"/>
    <xf numFmtId="0" fontId="17" fillId="2" borderId="14" xfId="9" applyFill="1" applyBorder="1"/>
    <xf numFmtId="4" fontId="17" fillId="2" borderId="11" xfId="9" applyNumberFormat="1" applyFill="1" applyBorder="1" applyAlignment="1">
      <alignment horizontal="right"/>
    </xf>
    <xf numFmtId="4" fontId="17" fillId="2" borderId="14" xfId="9" applyNumberFormat="1" applyFill="1" applyBorder="1"/>
    <xf numFmtId="21" fontId="17" fillId="2" borderId="0" xfId="9" applyNumberFormat="1" applyFill="1" applyBorder="1"/>
    <xf numFmtId="0" fontId="17" fillId="2" borderId="13" xfId="9" applyFill="1" applyBorder="1"/>
    <xf numFmtId="4" fontId="17" fillId="2" borderId="11" xfId="9" applyNumberFormat="1" applyFill="1" applyBorder="1" applyAlignment="1">
      <alignment horizontal="right" vertical="center"/>
    </xf>
    <xf numFmtId="2" fontId="17" fillId="2" borderId="11" xfId="9" applyNumberFormat="1" applyFill="1" applyBorder="1" applyAlignment="1">
      <alignment horizontal="center"/>
    </xf>
    <xf numFmtId="0" fontId="17" fillId="2" borderId="11" xfId="9" applyFill="1" applyBorder="1" applyAlignment="1">
      <alignment horizontal="center"/>
    </xf>
    <xf numFmtId="4" fontId="16" fillId="2" borderId="0" xfId="9" applyNumberFormat="1" applyFont="1" applyFill="1" applyBorder="1"/>
    <xf numFmtId="0" fontId="16" fillId="2" borderId="0" xfId="9" applyFont="1" applyFill="1" applyBorder="1"/>
    <xf numFmtId="0" fontId="17" fillId="2" borderId="13" xfId="9" applyNumberFormat="1" applyFill="1" applyBorder="1" applyAlignment="1">
      <alignment horizontal="center"/>
    </xf>
    <xf numFmtId="0" fontId="17" fillId="2" borderId="0" xfId="9" applyFill="1" applyBorder="1" applyAlignment="1">
      <alignment horizontal="left"/>
    </xf>
    <xf numFmtId="0" fontId="16" fillId="2" borderId="13" xfId="9" applyNumberFormat="1" applyFont="1" applyFill="1" applyBorder="1" applyAlignment="1">
      <alignment horizontal="center"/>
    </xf>
    <xf numFmtId="0" fontId="16" fillId="2" borderId="0" xfId="9" applyFont="1" applyFill="1" applyBorder="1" applyAlignment="1">
      <alignment horizontal="right"/>
    </xf>
    <xf numFmtId="0" fontId="16" fillId="2" borderId="13" xfId="9" applyNumberFormat="1" applyFont="1" applyFill="1" applyBorder="1" applyAlignment="1">
      <alignment horizontal="right"/>
    </xf>
    <xf numFmtId="0" fontId="16" fillId="2" borderId="0" xfId="9" applyFont="1" applyFill="1" applyBorder="1" applyAlignment="1">
      <alignment horizontal="left"/>
    </xf>
    <xf numFmtId="192" fontId="16" fillId="2" borderId="11" xfId="9" applyNumberFormat="1" applyFont="1" applyFill="1" applyBorder="1" applyAlignment="1">
      <alignment horizontal="right"/>
    </xf>
    <xf numFmtId="4" fontId="16" fillId="2" borderId="11" xfId="9" applyNumberFormat="1" applyFont="1" applyFill="1" applyBorder="1"/>
    <xf numFmtId="192" fontId="16" fillId="2" borderId="11" xfId="9" applyNumberFormat="1" applyFont="1" applyFill="1" applyBorder="1"/>
    <xf numFmtId="3" fontId="17" fillId="2" borderId="11" xfId="9" applyNumberFormat="1" applyFill="1" applyBorder="1"/>
    <xf numFmtId="0" fontId="17" fillId="2" borderId="11" xfId="9" applyFill="1" applyBorder="1"/>
    <xf numFmtId="195" fontId="17" fillId="2" borderId="11" xfId="9" applyNumberFormat="1" applyFill="1" applyBorder="1" applyAlignment="1">
      <alignment horizontal="center"/>
    </xf>
    <xf numFmtId="0" fontId="17" fillId="2" borderId="0" xfId="9" applyNumberFormat="1" applyFill="1" applyBorder="1" applyAlignment="1">
      <alignment horizontal="right"/>
    </xf>
    <xf numFmtId="192" fontId="17" fillId="2" borderId="14" xfId="9" applyNumberFormat="1" applyFill="1" applyBorder="1" applyAlignment="1">
      <alignment horizontal="right"/>
    </xf>
    <xf numFmtId="4" fontId="17" fillId="2" borderId="14" xfId="9" applyNumberFormat="1" applyFill="1" applyBorder="1" applyAlignment="1">
      <alignment horizontal="right"/>
    </xf>
    <xf numFmtId="0" fontId="16" fillId="2" borderId="11" xfId="9" applyNumberFormat="1" applyFont="1" applyFill="1" applyBorder="1" applyAlignment="1">
      <alignment horizontal="center"/>
    </xf>
    <xf numFmtId="0" fontId="16" fillId="2" borderId="14" xfId="9" applyFont="1" applyFill="1" applyBorder="1" applyAlignment="1">
      <alignment horizontal="right"/>
    </xf>
    <xf numFmtId="0" fontId="16" fillId="2" borderId="0" xfId="9" applyNumberFormat="1" applyFont="1" applyFill="1" applyBorder="1" applyAlignment="1">
      <alignment horizontal="right"/>
    </xf>
    <xf numFmtId="0" fontId="16" fillId="2" borderId="14" xfId="9" applyFont="1" applyFill="1" applyBorder="1" applyAlignment="1">
      <alignment horizontal="left"/>
    </xf>
    <xf numFmtId="4" fontId="16" fillId="2" borderId="14" xfId="9" applyNumberFormat="1" applyFont="1" applyFill="1" applyBorder="1"/>
    <xf numFmtId="0" fontId="16" fillId="2" borderId="14" xfId="9" applyFont="1" applyFill="1" applyBorder="1"/>
    <xf numFmtId="0" fontId="16" fillId="2" borderId="0" xfId="9" applyFont="1" applyFill="1"/>
    <xf numFmtId="192" fontId="16" fillId="2" borderId="14" xfId="9" applyNumberFormat="1" applyFont="1" applyFill="1" applyBorder="1" applyAlignment="1">
      <alignment horizontal="right"/>
    </xf>
    <xf numFmtId="4" fontId="16" fillId="2" borderId="14" xfId="9" applyNumberFormat="1" applyFont="1" applyFill="1" applyBorder="1" applyAlignment="1">
      <alignment horizontal="right"/>
    </xf>
    <xf numFmtId="0" fontId="16" fillId="2" borderId="14" xfId="9" applyFont="1" applyFill="1" applyBorder="1" applyAlignment="1">
      <alignment horizontal="center"/>
    </xf>
    <xf numFmtId="196" fontId="16" fillId="2" borderId="0" xfId="10" applyFont="1" applyFill="1"/>
    <xf numFmtId="0" fontId="16" fillId="2" borderId="11" xfId="9" applyFont="1" applyFill="1" applyBorder="1"/>
    <xf numFmtId="2" fontId="16" fillId="2" borderId="0" xfId="9" applyNumberFormat="1" applyFont="1" applyFill="1" applyBorder="1"/>
    <xf numFmtId="192" fontId="16" fillId="2" borderId="14" xfId="9" applyNumberFormat="1" applyFont="1" applyFill="1" applyBorder="1"/>
    <xf numFmtId="0" fontId="11" fillId="2" borderId="11" xfId="9" applyFont="1" applyFill="1" applyBorder="1" applyAlignment="1">
      <alignment horizontal="center"/>
    </xf>
    <xf numFmtId="0" fontId="5" fillId="2" borderId="14" xfId="9" applyFont="1" applyFill="1" applyBorder="1" applyAlignment="1">
      <alignment horizontal="right"/>
    </xf>
    <xf numFmtId="0" fontId="11" fillId="2" borderId="0" xfId="9" applyNumberFormat="1" applyFont="1" applyFill="1" applyBorder="1" applyAlignment="1">
      <alignment horizontal="right"/>
    </xf>
    <xf numFmtId="4" fontId="5" fillId="2" borderId="14" xfId="9" applyNumberFormat="1" applyFont="1" applyFill="1" applyBorder="1" applyAlignment="1">
      <alignment horizontal="right"/>
    </xf>
    <xf numFmtId="0" fontId="5" fillId="2" borderId="5" xfId="9" applyFont="1" applyFill="1" applyBorder="1"/>
    <xf numFmtId="0" fontId="5" fillId="2" borderId="8" xfId="9" applyFont="1" applyFill="1" applyBorder="1"/>
    <xf numFmtId="4" fontId="17" fillId="2" borderId="0" xfId="9" applyNumberFormat="1" applyFill="1"/>
    <xf numFmtId="0" fontId="37" fillId="2" borderId="13" xfId="9" applyFont="1" applyFill="1" applyBorder="1" applyAlignment="1">
      <alignment horizontal="left"/>
    </xf>
    <xf numFmtId="0" fontId="17" fillId="2" borderId="13" xfId="9" applyNumberFormat="1" applyFill="1" applyBorder="1"/>
    <xf numFmtId="0" fontId="17" fillId="2" borderId="14" xfId="9" applyFill="1" applyBorder="1" applyAlignment="1">
      <alignment horizontal="right"/>
    </xf>
    <xf numFmtId="4" fontId="17" fillId="2" borderId="0" xfId="9" applyNumberFormat="1" applyFill="1" applyBorder="1" applyAlignment="1">
      <alignment horizontal="right"/>
    </xf>
    <xf numFmtId="4" fontId="17" fillId="2" borderId="11" xfId="9" applyNumberFormat="1" applyFill="1" applyBorder="1" applyAlignment="1"/>
    <xf numFmtId="4" fontId="17" fillId="2" borderId="14" xfId="9" applyNumberFormat="1" applyFill="1" applyBorder="1" applyAlignment="1"/>
    <xf numFmtId="4" fontId="17" fillId="2" borderId="11" xfId="9" applyNumberFormat="1" applyFill="1" applyBorder="1" applyAlignment="1">
      <alignment horizontal="center"/>
    </xf>
    <xf numFmtId="196" fontId="11" fillId="2" borderId="14" xfId="10" applyFont="1" applyFill="1" applyBorder="1" applyAlignment="1">
      <alignment horizontal="center"/>
    </xf>
    <xf numFmtId="4" fontId="11" fillId="2" borderId="14" xfId="10" applyNumberFormat="1" applyFont="1" applyFill="1" applyBorder="1"/>
    <xf numFmtId="0" fontId="34" fillId="2" borderId="13" xfId="9" applyFont="1" applyFill="1" applyBorder="1" applyAlignment="1">
      <alignment horizontal="left"/>
    </xf>
    <xf numFmtId="49" fontId="17" fillId="2" borderId="11" xfId="9" applyNumberFormat="1" applyFill="1" applyBorder="1" applyAlignment="1">
      <alignment horizontal="center"/>
    </xf>
    <xf numFmtId="0" fontId="37" fillId="2" borderId="13" xfId="9" applyFont="1" applyFill="1" applyBorder="1" applyAlignment="1"/>
    <xf numFmtId="0" fontId="17" fillId="2" borderId="0" xfId="9" applyFill="1" applyBorder="1" applyAlignment="1"/>
    <xf numFmtId="0" fontId="17" fillId="2" borderId="13" xfId="9" applyNumberFormat="1" applyFill="1" applyBorder="1" applyAlignment="1"/>
    <xf numFmtId="0" fontId="17" fillId="2" borderId="14" xfId="9" applyFill="1" applyBorder="1" applyAlignment="1"/>
    <xf numFmtId="0" fontId="11" fillId="2" borderId="13" xfId="9" applyFont="1" applyFill="1" applyBorder="1" applyAlignment="1"/>
    <xf numFmtId="196" fontId="11" fillId="2" borderId="11" xfId="10" applyFill="1" applyBorder="1" applyAlignment="1">
      <alignment horizontal="center"/>
    </xf>
    <xf numFmtId="0" fontId="34" fillId="2" borderId="13" xfId="9" applyFont="1" applyFill="1" applyBorder="1" applyAlignment="1"/>
    <xf numFmtId="0" fontId="35" fillId="2" borderId="13" xfId="9" applyFont="1" applyFill="1" applyBorder="1"/>
    <xf numFmtId="0" fontId="11" fillId="2" borderId="13" xfId="9" applyFont="1" applyFill="1" applyBorder="1"/>
    <xf numFmtId="196" fontId="11" fillId="2" borderId="11" xfId="10" applyFill="1" applyBorder="1" applyAlignment="1">
      <alignment horizontal="right"/>
    </xf>
    <xf numFmtId="197" fontId="11" fillId="2" borderId="11" xfId="10" applyNumberFormat="1" applyFill="1" applyBorder="1" applyAlignment="1">
      <alignment horizontal="center"/>
    </xf>
    <xf numFmtId="197" fontId="11" fillId="2" borderId="14" xfId="10" applyNumberFormat="1" applyFont="1" applyFill="1" applyBorder="1"/>
    <xf numFmtId="196" fontId="11" fillId="2" borderId="14" xfId="10" applyFont="1" applyFill="1" applyBorder="1"/>
    <xf numFmtId="0" fontId="34" fillId="2" borderId="13" xfId="9" applyFont="1" applyFill="1" applyBorder="1"/>
    <xf numFmtId="196" fontId="0" fillId="2" borderId="11" xfId="10" applyFont="1" applyFill="1" applyBorder="1" applyAlignment="1">
      <alignment horizontal="center"/>
    </xf>
    <xf numFmtId="0" fontId="5" fillId="2" borderId="7" xfId="9" applyFont="1" applyFill="1" applyBorder="1"/>
    <xf numFmtId="0" fontId="5" fillId="2" borderId="10" xfId="9" applyFont="1" applyFill="1" applyBorder="1"/>
    <xf numFmtId="0" fontId="5" fillId="2" borderId="0" xfId="9" applyFont="1" applyFill="1" applyBorder="1" applyAlignment="1">
      <alignment horizontal="center"/>
    </xf>
    <xf numFmtId="0" fontId="5" fillId="2" borderId="0" xfId="9" applyFont="1" applyFill="1" applyBorder="1"/>
    <xf numFmtId="2" fontId="5" fillId="2" borderId="0" xfId="9" applyNumberFormat="1" applyFont="1" applyFill="1" applyBorder="1" applyAlignment="1">
      <alignment horizontal="right"/>
    </xf>
    <xf numFmtId="4" fontId="5" fillId="2" borderId="0" xfId="9" applyNumberFormat="1" applyFont="1" applyFill="1" applyBorder="1" applyAlignment="1">
      <alignment horizontal="right"/>
    </xf>
    <xf numFmtId="4" fontId="5" fillId="2" borderId="0" xfId="9" applyNumberFormat="1" applyFont="1" applyFill="1" applyBorder="1"/>
    <xf numFmtId="4" fontId="5" fillId="2" borderId="0" xfId="9" applyNumberFormat="1" applyFont="1" applyFill="1" applyBorder="1" applyAlignment="1">
      <alignment vertical="top" wrapText="1"/>
    </xf>
    <xf numFmtId="0" fontId="17" fillId="2" borderId="0" xfId="9" applyFill="1" applyBorder="1" applyAlignment="1">
      <alignment horizontal="center"/>
    </xf>
    <xf numFmtId="0" fontId="7" fillId="2" borderId="1" xfId="9" applyFont="1" applyFill="1" applyBorder="1" applyAlignment="1">
      <alignment horizontal="center"/>
    </xf>
    <xf numFmtId="0" fontId="5" fillId="2" borderId="1" xfId="9" applyFont="1" applyFill="1" applyBorder="1" applyAlignment="1">
      <alignment horizontal="center"/>
    </xf>
    <xf numFmtId="49" fontId="20" fillId="0" borderId="1" xfId="1" applyNumberFormat="1" applyFont="1" applyFill="1" applyBorder="1" applyAlignment="1">
      <alignment horizontal="center"/>
    </xf>
    <xf numFmtId="0" fontId="17" fillId="2" borderId="0" xfId="9" applyFill="1" applyAlignment="1"/>
    <xf numFmtId="4" fontId="5" fillId="2" borderId="11" xfId="9" applyNumberFormat="1" applyFont="1" applyFill="1" applyBorder="1"/>
    <xf numFmtId="4" fontId="5" fillId="2" borderId="11" xfId="9" applyNumberFormat="1" applyFont="1" applyFill="1" applyBorder="1" applyAlignment="1">
      <alignment horizontal="right"/>
    </xf>
    <xf numFmtId="192" fontId="11" fillId="2" borderId="11" xfId="9" applyNumberFormat="1" applyFont="1" applyFill="1" applyBorder="1"/>
    <xf numFmtId="0" fontId="11" fillId="2" borderId="0" xfId="9" applyFont="1" applyFill="1" applyBorder="1" applyAlignment="1">
      <alignment horizontal="fill" vertical="center"/>
    </xf>
    <xf numFmtId="0" fontId="17" fillId="2" borderId="0" xfId="9" applyFill="1" applyBorder="1" applyAlignment="1">
      <alignment horizontal="fill" vertical="center"/>
    </xf>
    <xf numFmtId="192" fontId="17" fillId="2" borderId="11" xfId="9" applyNumberFormat="1" applyFill="1" applyBorder="1" applyAlignment="1"/>
    <xf numFmtId="49" fontId="17" fillId="2" borderId="14" xfId="9" applyNumberFormat="1" applyFill="1" applyBorder="1" applyAlignment="1">
      <alignment horizontal="left"/>
    </xf>
    <xf numFmtId="0" fontId="17" fillId="2" borderId="8" xfId="9" applyFill="1" applyBorder="1" applyAlignment="1">
      <alignment horizontal="center"/>
    </xf>
    <xf numFmtId="0" fontId="17" fillId="2" borderId="9" xfId="9" applyNumberFormat="1" applyFill="1" applyBorder="1"/>
    <xf numFmtId="0" fontId="17" fillId="2" borderId="10" xfId="9" applyFill="1" applyBorder="1" applyAlignment="1">
      <alignment horizontal="left"/>
    </xf>
    <xf numFmtId="192" fontId="17" fillId="2" borderId="8" xfId="9" applyNumberFormat="1" applyFill="1" applyBorder="1" applyAlignment="1">
      <alignment horizontal="right"/>
    </xf>
    <xf numFmtId="0" fontId="17" fillId="2" borderId="0" xfId="9" applyNumberFormat="1" applyFill="1" applyBorder="1"/>
    <xf numFmtId="192" fontId="17" fillId="2" borderId="0" xfId="9" applyNumberFormat="1" applyFill="1" applyBorder="1" applyAlignment="1">
      <alignment horizontal="right"/>
    </xf>
    <xf numFmtId="0" fontId="17" fillId="2" borderId="11" xfId="9" applyFill="1" applyBorder="1" applyAlignment="1">
      <alignment horizontal="center" vertical="center"/>
    </xf>
    <xf numFmtId="4" fontId="17" fillId="2" borderId="14" xfId="9" applyNumberFormat="1" applyFill="1" applyBorder="1" applyAlignment="1">
      <alignment horizontal="left"/>
    </xf>
    <xf numFmtId="4" fontId="17" fillId="2" borderId="7" xfId="9" applyNumberFormat="1" applyFill="1" applyBorder="1"/>
    <xf numFmtId="2" fontId="11" fillId="2" borderId="13" xfId="9" applyNumberFormat="1" applyFont="1" applyFill="1" applyBorder="1" applyAlignment="1">
      <alignment horizontal="centerContinuous"/>
    </xf>
    <xf numFmtId="0" fontId="11" fillId="2" borderId="14" xfId="9" applyFont="1" applyFill="1" applyBorder="1" applyAlignment="1">
      <alignment horizontal="centerContinuous"/>
    </xf>
    <xf numFmtId="192" fontId="11" fillId="2" borderId="11" xfId="9" applyNumberFormat="1" applyFont="1" applyFill="1" applyBorder="1" applyAlignment="1">
      <alignment horizontal="right"/>
    </xf>
    <xf numFmtId="192" fontId="11" fillId="2" borderId="11" xfId="9" applyNumberFormat="1" applyFont="1" applyFill="1" applyBorder="1" applyAlignment="1"/>
    <xf numFmtId="4" fontId="5" fillId="2" borderId="11" xfId="9" applyNumberFormat="1" applyFont="1" applyFill="1" applyBorder="1" applyAlignment="1">
      <alignment horizontal="center"/>
    </xf>
    <xf numFmtId="192" fontId="5" fillId="2" borderId="11" xfId="9" applyNumberFormat="1" applyFont="1" applyFill="1" applyBorder="1" applyAlignment="1"/>
    <xf numFmtId="4" fontId="11" fillId="2" borderId="11" xfId="9" applyNumberFormat="1" applyFont="1" applyFill="1" applyBorder="1" applyAlignment="1">
      <alignment horizontal="center"/>
    </xf>
    <xf numFmtId="2" fontId="11" fillId="2" borderId="13" xfId="9" applyNumberFormat="1" applyFont="1" applyFill="1" applyBorder="1" applyAlignment="1">
      <alignment horizontal="center"/>
    </xf>
    <xf numFmtId="0" fontId="11" fillId="2" borderId="0" xfId="9" applyFont="1" applyFill="1" applyBorder="1" applyAlignment="1">
      <alignment horizontal="center"/>
    </xf>
    <xf numFmtId="21" fontId="10" fillId="2" borderId="0" xfId="9" applyNumberFormat="1" applyFont="1" applyFill="1" applyBorder="1" applyAlignment="1">
      <alignment horizontal="left"/>
    </xf>
    <xf numFmtId="192" fontId="5" fillId="2" borderId="11" xfId="9" applyNumberFormat="1" applyFont="1" applyFill="1" applyBorder="1" applyAlignment="1">
      <alignment horizontal="right"/>
    </xf>
    <xf numFmtId="0" fontId="11" fillId="2" borderId="13" xfId="9" applyNumberFormat="1" applyFont="1" applyFill="1" applyBorder="1" applyAlignment="1">
      <alignment horizontal="right"/>
    </xf>
    <xf numFmtId="2" fontId="11" fillId="2" borderId="6" xfId="9" applyNumberFormat="1" applyFont="1" applyFill="1" applyBorder="1" applyAlignment="1">
      <alignment horizontal="right"/>
    </xf>
    <xf numFmtId="0" fontId="38" fillId="2" borderId="19" xfId="9" applyFont="1" applyFill="1" applyBorder="1" applyAlignment="1">
      <alignment horizontal="center"/>
    </xf>
    <xf numFmtId="0" fontId="11" fillId="2" borderId="17" xfId="9" applyFont="1" applyFill="1" applyBorder="1"/>
    <xf numFmtId="0" fontId="11" fillId="2" borderId="18" xfId="9" applyFont="1" applyFill="1" applyBorder="1"/>
    <xf numFmtId="1" fontId="17" fillId="2" borderId="13" xfId="9" applyNumberFormat="1" applyFill="1" applyBorder="1" applyAlignment="1">
      <alignment horizontal="right"/>
    </xf>
    <xf numFmtId="1" fontId="17" fillId="2" borderId="0" xfId="9" applyNumberFormat="1" applyFill="1" applyBorder="1" applyAlignment="1">
      <alignment horizontal="right"/>
    </xf>
    <xf numFmtId="49" fontId="17" fillId="2" borderId="0" xfId="9" applyNumberFormat="1" applyFill="1" applyBorder="1" applyAlignment="1">
      <alignment horizontal="left"/>
    </xf>
    <xf numFmtId="49" fontId="17" fillId="2" borderId="11" xfId="9" applyNumberFormat="1" applyFill="1" applyBorder="1" applyAlignment="1">
      <alignment horizontal="right"/>
    </xf>
    <xf numFmtId="0" fontId="17" fillId="2" borderId="13" xfId="9" applyFill="1" applyBorder="1" applyAlignment="1">
      <alignment horizontal="center"/>
    </xf>
    <xf numFmtId="0" fontId="11" fillId="2" borderId="14" xfId="9" applyFont="1" applyFill="1" applyBorder="1" applyAlignment="1"/>
    <xf numFmtId="0" fontId="10" fillId="2" borderId="13" xfId="9" applyFont="1" applyFill="1" applyBorder="1"/>
    <xf numFmtId="4" fontId="17" fillId="2" borderId="13" xfId="9" applyNumberFormat="1" applyFill="1" applyBorder="1" applyAlignment="1">
      <alignment horizontal="right"/>
    </xf>
    <xf numFmtId="4" fontId="17" fillId="2" borderId="13" xfId="9" applyNumberFormat="1" applyFill="1" applyBorder="1"/>
    <xf numFmtId="4" fontId="17" fillId="2" borderId="13" xfId="9" applyNumberFormat="1" applyFill="1" applyBorder="1" applyAlignment="1"/>
    <xf numFmtId="0" fontId="17" fillId="2" borderId="11" xfId="9" applyFill="1" applyBorder="1" applyAlignment="1"/>
    <xf numFmtId="0" fontId="17" fillId="2" borderId="0" xfId="9" applyFill="1" applyBorder="1" applyAlignment="1">
      <alignment horizontal="right"/>
    </xf>
    <xf numFmtId="196" fontId="5" fillId="2" borderId="5" xfId="10" applyFont="1" applyFill="1" applyBorder="1" applyAlignment="1">
      <alignment horizontal="right"/>
    </xf>
    <xf numFmtId="0" fontId="17" fillId="2" borderId="18" xfId="9" applyFill="1" applyBorder="1"/>
    <xf numFmtId="1" fontId="17" fillId="2" borderId="13" xfId="9" applyNumberFormat="1" applyFill="1" applyBorder="1" applyAlignment="1">
      <alignment horizontal="center"/>
    </xf>
    <xf numFmtId="1" fontId="17" fillId="2" borderId="0" xfId="9" applyNumberFormat="1" applyFill="1" applyBorder="1" applyAlignment="1">
      <alignment horizontal="center"/>
    </xf>
    <xf numFmtId="0" fontId="39" fillId="2" borderId="0" xfId="9" applyFont="1" applyFill="1"/>
    <xf numFmtId="192" fontId="5" fillId="2" borderId="8" xfId="9" applyNumberFormat="1" applyFont="1" applyFill="1" applyBorder="1" applyAlignment="1">
      <alignment horizontal="center"/>
    </xf>
    <xf numFmtId="0" fontId="5" fillId="2" borderId="11" xfId="9" applyFont="1" applyFill="1" applyBorder="1" applyAlignment="1">
      <alignment horizontal="center"/>
    </xf>
    <xf numFmtId="0" fontId="5" fillId="2" borderId="17" xfId="9" applyFont="1" applyFill="1" applyBorder="1" applyAlignment="1"/>
    <xf numFmtId="0" fontId="5" fillId="2" borderId="18" xfId="9" applyFont="1" applyFill="1" applyBorder="1" applyAlignment="1"/>
    <xf numFmtId="1" fontId="5" fillId="2" borderId="17" xfId="9" applyNumberFormat="1" applyFont="1" applyFill="1" applyBorder="1" applyAlignment="1">
      <alignment horizontal="right"/>
    </xf>
    <xf numFmtId="4" fontId="5" fillId="2" borderId="14" xfId="9" applyNumberFormat="1" applyFont="1" applyFill="1" applyBorder="1" applyAlignment="1"/>
    <xf numFmtId="0" fontId="11" fillId="2" borderId="11" xfId="9" applyFont="1" applyFill="1" applyBorder="1" applyAlignment="1"/>
    <xf numFmtId="0" fontId="11" fillId="2" borderId="13" xfId="9" applyNumberFormat="1" applyFont="1" applyFill="1" applyBorder="1" applyAlignment="1"/>
    <xf numFmtId="4" fontId="11" fillId="2" borderId="11" xfId="9" applyNumberFormat="1" applyFont="1" applyFill="1" applyBorder="1" applyAlignment="1"/>
    <xf numFmtId="196" fontId="11" fillId="2" borderId="11" xfId="10" applyFont="1" applyFill="1" applyBorder="1" applyAlignment="1"/>
    <xf numFmtId="4" fontId="11" fillId="2" borderId="11" xfId="9" applyNumberFormat="1" applyFont="1" applyFill="1" applyBorder="1" applyAlignment="1">
      <alignment vertical="top" wrapText="1"/>
    </xf>
    <xf numFmtId="21" fontId="11" fillId="2" borderId="0" xfId="9" applyNumberFormat="1" applyFont="1" applyFill="1" applyBorder="1" applyAlignment="1"/>
    <xf numFmtId="4" fontId="11" fillId="2" borderId="0" xfId="9" applyNumberFormat="1" applyFont="1" applyFill="1" applyBorder="1" applyAlignment="1"/>
    <xf numFmtId="0" fontId="11" fillId="2" borderId="5" xfId="9" applyFont="1" applyFill="1" applyBorder="1" applyAlignment="1"/>
    <xf numFmtId="0" fontId="5" fillId="2" borderId="6" xfId="9" applyFont="1" applyFill="1" applyBorder="1" applyAlignment="1"/>
    <xf numFmtId="0" fontId="5" fillId="2" borderId="7" xfId="9" applyFont="1" applyFill="1" applyBorder="1" applyAlignment="1"/>
    <xf numFmtId="2" fontId="5" fillId="2" borderId="6" xfId="9" applyNumberFormat="1" applyFont="1" applyFill="1" applyBorder="1" applyAlignment="1"/>
    <xf numFmtId="4" fontId="5" fillId="2" borderId="5" xfId="9" applyNumberFormat="1" applyFont="1" applyFill="1" applyBorder="1" applyAlignment="1"/>
    <xf numFmtId="4" fontId="5" fillId="2" borderId="7" xfId="9" applyNumberFormat="1" applyFont="1" applyFill="1" applyBorder="1" applyAlignment="1"/>
    <xf numFmtId="0" fontId="11" fillId="2" borderId="8" xfId="9" applyFont="1" applyFill="1" applyBorder="1" applyAlignment="1"/>
    <xf numFmtId="0" fontId="5" fillId="2" borderId="15" xfId="9" applyFont="1" applyFill="1" applyBorder="1" applyAlignment="1"/>
    <xf numFmtId="0" fontId="5" fillId="2" borderId="10" xfId="9" applyFont="1" applyFill="1" applyBorder="1" applyAlignment="1"/>
    <xf numFmtId="2" fontId="5" fillId="2" borderId="9" xfId="9" applyNumberFormat="1" applyFont="1" applyFill="1" applyBorder="1" applyAlignment="1"/>
    <xf numFmtId="4" fontId="5" fillId="2" borderId="8" xfId="9" applyNumberFormat="1" applyFont="1" applyFill="1" applyBorder="1" applyAlignment="1"/>
    <xf numFmtId="2" fontId="11" fillId="2" borderId="0" xfId="9" applyNumberFormat="1" applyFont="1" applyFill="1" applyBorder="1" applyAlignment="1"/>
    <xf numFmtId="4" fontId="11" fillId="2" borderId="0" xfId="9" applyNumberFormat="1" applyFont="1" applyFill="1" applyBorder="1" applyAlignment="1">
      <alignment vertical="top" wrapText="1"/>
    </xf>
    <xf numFmtId="0" fontId="11" fillId="2" borderId="17" xfId="9" applyFont="1" applyFill="1" applyBorder="1" applyAlignment="1"/>
    <xf numFmtId="2" fontId="11" fillId="2" borderId="17" xfId="9" applyNumberFormat="1" applyFont="1" applyFill="1" applyBorder="1" applyAlignment="1"/>
    <xf numFmtId="0" fontId="11" fillId="2" borderId="18" xfId="9" applyFont="1" applyFill="1" applyBorder="1" applyAlignment="1"/>
    <xf numFmtId="21" fontId="10" fillId="2" borderId="0" xfId="9" applyNumberFormat="1" applyFont="1" applyFill="1" applyBorder="1" applyAlignment="1"/>
    <xf numFmtId="0" fontId="5" fillId="2" borderId="13" xfId="9" applyFont="1" applyFill="1" applyBorder="1" applyAlignment="1">
      <alignment horizontal="left"/>
    </xf>
    <xf numFmtId="0" fontId="5" fillId="2" borderId="14" xfId="9" applyFont="1" applyFill="1" applyBorder="1" applyAlignment="1">
      <alignment horizontal="left"/>
    </xf>
    <xf numFmtId="2" fontId="5" fillId="2" borderId="13" xfId="9" applyNumberFormat="1" applyFont="1" applyFill="1" applyBorder="1" applyAlignment="1">
      <alignment horizontal="centerContinuous"/>
    </xf>
    <xf numFmtId="0" fontId="5" fillId="2" borderId="14" xfId="9" applyFont="1" applyFill="1" applyBorder="1" applyAlignment="1">
      <alignment horizontal="centerContinuous"/>
    </xf>
    <xf numFmtId="192" fontId="8" fillId="2" borderId="11" xfId="9" applyNumberFormat="1" applyFont="1" applyFill="1" applyBorder="1" applyAlignment="1">
      <alignment horizontal="center"/>
    </xf>
    <xf numFmtId="3" fontId="5" fillId="2" borderId="11" xfId="9" applyNumberFormat="1" applyFont="1" applyFill="1" applyBorder="1" applyAlignment="1">
      <alignment horizontal="center"/>
    </xf>
    <xf numFmtId="0" fontId="5" fillId="2" borderId="14" xfId="9" applyFont="1" applyFill="1" applyBorder="1" applyAlignment="1">
      <alignment horizontal="center"/>
    </xf>
    <xf numFmtId="0" fontId="36" fillId="2" borderId="14" xfId="9" applyFont="1" applyFill="1" applyBorder="1" applyAlignment="1">
      <alignment horizontal="left"/>
    </xf>
    <xf numFmtId="49" fontId="11" fillId="2" borderId="13" xfId="9" applyNumberFormat="1" applyFont="1" applyFill="1" applyBorder="1"/>
    <xf numFmtId="49" fontId="17" fillId="2" borderId="13" xfId="9" applyNumberFormat="1" applyFill="1" applyBorder="1"/>
    <xf numFmtId="196" fontId="11" fillId="2" borderId="14" xfId="10" applyFill="1" applyBorder="1" applyAlignment="1">
      <alignment horizontal="right"/>
    </xf>
    <xf numFmtId="0" fontId="5" fillId="2" borderId="13" xfId="9" applyFont="1" applyFill="1" applyBorder="1"/>
    <xf numFmtId="2" fontId="5" fillId="2" borderId="13" xfId="9" applyNumberFormat="1" applyFont="1" applyFill="1" applyBorder="1" applyAlignment="1">
      <alignment horizontal="right"/>
    </xf>
    <xf numFmtId="4" fontId="5" fillId="2" borderId="11" xfId="9" applyNumberFormat="1" applyFont="1" applyFill="1" applyBorder="1" applyAlignment="1">
      <alignment vertical="top" wrapText="1"/>
    </xf>
    <xf numFmtId="196" fontId="5" fillId="2" borderId="11" xfId="10" applyFont="1" applyFill="1" applyBorder="1"/>
    <xf numFmtId="0" fontId="5" fillId="2" borderId="11" xfId="9" applyFont="1" applyFill="1" applyBorder="1"/>
    <xf numFmtId="0" fontId="5" fillId="2" borderId="9" xfId="9" applyFont="1" applyFill="1" applyBorder="1" applyAlignment="1">
      <alignment horizontal="center"/>
    </xf>
    <xf numFmtId="196" fontId="5" fillId="2" borderId="8" xfId="10" applyFont="1" applyFill="1" applyBorder="1" applyAlignment="1">
      <alignment horizontal="right"/>
    </xf>
    <xf numFmtId="4" fontId="16" fillId="2" borderId="8" xfId="9" applyNumberFormat="1" applyFont="1" applyFill="1" applyBorder="1"/>
    <xf numFmtId="4" fontId="11" fillId="2" borderId="0" xfId="9" applyNumberFormat="1" applyFont="1" applyFill="1" applyBorder="1" applyAlignment="1">
      <alignment horizontal="right"/>
    </xf>
    <xf numFmtId="196" fontId="5" fillId="2" borderId="0" xfId="10" applyFont="1" applyFill="1" applyBorder="1" applyAlignment="1">
      <alignment horizontal="right"/>
    </xf>
    <xf numFmtId="192" fontId="38" fillId="2" borderId="8" xfId="9" applyNumberFormat="1" applyFont="1" applyFill="1" applyBorder="1" applyAlignment="1">
      <alignment horizontal="center"/>
    </xf>
    <xf numFmtId="0" fontId="5" fillId="2" borderId="13" xfId="9" applyFont="1" applyFill="1" applyBorder="1" applyAlignment="1">
      <alignment horizontal="right"/>
    </xf>
    <xf numFmtId="1" fontId="11" fillId="2" borderId="13" xfId="9" applyNumberFormat="1" applyFont="1" applyFill="1" applyBorder="1" applyAlignment="1">
      <alignment horizontal="right"/>
    </xf>
    <xf numFmtId="0" fontId="5" fillId="2" borderId="14" xfId="9" applyFont="1" applyFill="1" applyBorder="1"/>
    <xf numFmtId="196" fontId="11" fillId="2" borderId="11" xfId="10" applyFont="1" applyFill="1" applyBorder="1" applyAlignment="1">
      <alignment horizontal="right"/>
    </xf>
    <xf numFmtId="4" fontId="11" fillId="2" borderId="11" xfId="10" applyNumberFormat="1" applyFont="1" applyFill="1" applyBorder="1" applyAlignment="1">
      <alignment horizontal="right"/>
    </xf>
    <xf numFmtId="4" fontId="11" fillId="2" borderId="11" xfId="10" applyNumberFormat="1" applyFill="1" applyBorder="1" applyAlignment="1">
      <alignment horizontal="right"/>
    </xf>
    <xf numFmtId="0" fontId="17" fillId="2" borderId="11" xfId="9" quotePrefix="1" applyFill="1" applyBorder="1" applyAlignment="1">
      <alignment horizontal="center"/>
    </xf>
    <xf numFmtId="196" fontId="5" fillId="2" borderId="5" xfId="10" applyFont="1" applyFill="1" applyBorder="1" applyAlignment="1"/>
    <xf numFmtId="0" fontId="5" fillId="2" borderId="26" xfId="9" applyFont="1" applyFill="1" applyBorder="1" applyAlignment="1">
      <alignment horizontal="center"/>
    </xf>
    <xf numFmtId="0" fontId="5" fillId="2" borderId="25" xfId="9" applyFont="1" applyFill="1" applyBorder="1"/>
    <xf numFmtId="49" fontId="7" fillId="2" borderId="16" xfId="9" applyNumberFormat="1" applyFont="1" applyFill="1" applyBorder="1" applyAlignment="1"/>
    <xf numFmtId="0" fontId="11" fillId="2" borderId="13" xfId="9" applyFont="1" applyFill="1" applyBorder="1" applyAlignment="1">
      <alignment horizontal="left"/>
    </xf>
    <xf numFmtId="1" fontId="5" fillId="2" borderId="13" xfId="9" applyNumberFormat="1" applyFont="1" applyFill="1" applyBorder="1" applyAlignment="1">
      <alignment horizontal="centerContinuous"/>
    </xf>
    <xf numFmtId="196" fontId="5" fillId="2" borderId="11" xfId="10" applyFont="1" applyFill="1" applyBorder="1" applyAlignment="1">
      <alignment horizontal="center"/>
    </xf>
    <xf numFmtId="196" fontId="5" fillId="2" borderId="14" xfId="10" applyFont="1" applyFill="1" applyBorder="1" applyAlignment="1">
      <alignment horizontal="center"/>
    </xf>
    <xf numFmtId="1" fontId="5" fillId="2" borderId="13" xfId="10" applyNumberFormat="1" applyFont="1" applyFill="1" applyBorder="1" applyAlignment="1">
      <alignment horizontal="centerContinuous"/>
    </xf>
    <xf numFmtId="192" fontId="5" fillId="2" borderId="11" xfId="9" applyNumberFormat="1" applyFont="1" applyFill="1" applyBorder="1" applyAlignment="1">
      <alignment horizontal="center"/>
    </xf>
    <xf numFmtId="4" fontId="5" fillId="2" borderId="14" xfId="9" applyNumberFormat="1" applyFont="1" applyFill="1" applyBorder="1" applyAlignment="1">
      <alignment horizontal="center"/>
    </xf>
    <xf numFmtId="196" fontId="5" fillId="2" borderId="14" xfId="10" applyFont="1" applyFill="1" applyBorder="1"/>
    <xf numFmtId="192" fontId="8" fillId="2" borderId="11" xfId="9" applyNumberFormat="1" applyFont="1" applyFill="1" applyBorder="1" applyAlignment="1">
      <alignment horizontal="right"/>
    </xf>
    <xf numFmtId="4" fontId="5" fillId="2" borderId="14" xfId="9" applyNumberFormat="1" applyFont="1" applyFill="1" applyBorder="1"/>
    <xf numFmtId="192" fontId="8" fillId="2" borderId="11" xfId="9" applyNumberFormat="1" applyFont="1" applyFill="1" applyBorder="1" applyAlignment="1"/>
    <xf numFmtId="0" fontId="11" fillId="2" borderId="11" xfId="9" applyFont="1" applyFill="1" applyBorder="1" applyAlignment="1">
      <alignment horizontal="center" vertical="center"/>
    </xf>
    <xf numFmtId="0" fontId="39" fillId="2" borderId="0" xfId="9" applyFont="1" applyFill="1" applyBorder="1"/>
    <xf numFmtId="0" fontId="5" fillId="2" borderId="13" xfId="9" applyNumberFormat="1" applyFont="1" applyFill="1" applyBorder="1" applyAlignment="1">
      <alignment horizontal="right"/>
    </xf>
    <xf numFmtId="196" fontId="5" fillId="2" borderId="14" xfId="10" applyFont="1" applyFill="1" applyBorder="1" applyAlignment="1">
      <alignment horizontal="right"/>
    </xf>
    <xf numFmtId="0" fontId="39" fillId="2" borderId="11" xfId="9" applyFont="1" applyFill="1" applyBorder="1"/>
    <xf numFmtId="4" fontId="5" fillId="2" borderId="7" xfId="9" applyNumberFormat="1" applyFont="1" applyFill="1" applyBorder="1"/>
    <xf numFmtId="0" fontId="39" fillId="2" borderId="7" xfId="9" applyFont="1" applyFill="1" applyBorder="1"/>
    <xf numFmtId="0" fontId="39" fillId="2" borderId="10" xfId="9" applyFont="1" applyFill="1" applyBorder="1"/>
  </cellXfs>
  <cellStyles count="11">
    <cellStyle name="Comma_ อำนวยการ 1" xfId="3"/>
    <cellStyle name="Currency [0]_ อำนวยการ 1" xfId="4"/>
    <cellStyle name="Currency_ อำนวยการ 1" xfId="5"/>
    <cellStyle name="Normal - Style1" xfId="6"/>
    <cellStyle name="Normal_ อำนวยการ 1" xfId="7"/>
    <cellStyle name="เครื่องหมายจุลภาค 2" xfId="10"/>
    <cellStyle name="เครื่องหมายจุลภาค_ระบบประปาหมู่บ้านแบบผิวดินขนาดใหญ่(ปร.5-6)" xfId="8"/>
    <cellStyle name="ปกติ" xfId="0" builtinId="0"/>
    <cellStyle name="ปกติ 2" xfId="9"/>
    <cellStyle name="ปกติ_10-ประจวบ-หัวหิน-1(อนนุสรณ)" xfId="2"/>
    <cellStyle name="ปกติ_ระบบประปาหมู่บ้านแบบผิวดินขนาดใหญ่(ปร.5-6)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7</xdr:row>
      <xdr:rowOff>142875</xdr:rowOff>
    </xdr:from>
    <xdr:to>
      <xdr:col>7</xdr:col>
      <xdr:colOff>333375</xdr:colOff>
      <xdr:row>19</xdr:row>
      <xdr:rowOff>180975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5172075" y="2076450"/>
          <a:ext cx="323850" cy="3352800"/>
        </a:xfrm>
        <a:prstGeom prst="rightBrace">
          <a:avLst>
            <a:gd name="adj1" fmla="val 8627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11</xdr:row>
      <xdr:rowOff>123825</xdr:rowOff>
    </xdr:from>
    <xdr:to>
      <xdr:col>7</xdr:col>
      <xdr:colOff>352425</xdr:colOff>
      <xdr:row>31</xdr:row>
      <xdr:rowOff>123825</xdr:rowOff>
    </xdr:to>
    <xdr:sp macro="" textlink="">
      <xdr:nvSpPr>
        <xdr:cNvPr id="2" name="AutoShape 9"/>
        <xdr:cNvSpPr>
          <a:spLocks/>
        </xdr:cNvSpPr>
      </xdr:nvSpPr>
      <xdr:spPr bwMode="auto">
        <a:xfrm>
          <a:off x="5353050" y="3162300"/>
          <a:ext cx="342900" cy="5524500"/>
        </a:xfrm>
        <a:prstGeom prst="rightBrace">
          <a:avLst>
            <a:gd name="adj1" fmla="val 134259"/>
            <a:gd name="adj2" fmla="val 4022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14</xdr:row>
      <xdr:rowOff>142875</xdr:rowOff>
    </xdr:from>
    <xdr:to>
      <xdr:col>7</xdr:col>
      <xdr:colOff>342900</xdr:colOff>
      <xdr:row>17</xdr:row>
      <xdr:rowOff>219075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5743575" y="4010025"/>
          <a:ext cx="342900" cy="904875"/>
        </a:xfrm>
        <a:prstGeom prst="rightBrace">
          <a:avLst>
            <a:gd name="adj1" fmla="val 21991"/>
            <a:gd name="adj2" fmla="val 52778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24</xdr:row>
      <xdr:rowOff>104775</xdr:rowOff>
    </xdr:from>
    <xdr:to>
      <xdr:col>7</xdr:col>
      <xdr:colOff>561975</xdr:colOff>
      <xdr:row>50</xdr:row>
      <xdr:rowOff>104775</xdr:rowOff>
    </xdr:to>
    <xdr:sp macro="" textlink="">
      <xdr:nvSpPr>
        <xdr:cNvPr id="2" name="AutoShape 21"/>
        <xdr:cNvSpPr>
          <a:spLocks/>
        </xdr:cNvSpPr>
      </xdr:nvSpPr>
      <xdr:spPr bwMode="auto">
        <a:xfrm>
          <a:off x="5324475" y="6734175"/>
          <a:ext cx="523875" cy="7181850"/>
        </a:xfrm>
        <a:prstGeom prst="rightBrace">
          <a:avLst>
            <a:gd name="adj1" fmla="val 114242"/>
            <a:gd name="adj2" fmla="val 43356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66</xdr:row>
      <xdr:rowOff>123825</xdr:rowOff>
    </xdr:from>
    <xdr:to>
      <xdr:col>7</xdr:col>
      <xdr:colOff>228600</xdr:colOff>
      <xdr:row>73</xdr:row>
      <xdr:rowOff>161925</xdr:rowOff>
    </xdr:to>
    <xdr:sp macro="" textlink="">
      <xdr:nvSpPr>
        <xdr:cNvPr id="3" name="AutoShape 22"/>
        <xdr:cNvSpPr>
          <a:spLocks/>
        </xdr:cNvSpPr>
      </xdr:nvSpPr>
      <xdr:spPr bwMode="auto">
        <a:xfrm>
          <a:off x="5286375" y="18354675"/>
          <a:ext cx="228600" cy="1971675"/>
        </a:xfrm>
        <a:prstGeom prst="rightBrace">
          <a:avLst>
            <a:gd name="adj1" fmla="val 71875"/>
            <a:gd name="adj2" fmla="val 5859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9;&#3634;&#3588;&#3634;&#3585;&#3619;&#3617;&#3629;&#3609;&#3634;&#3617;&#3633;&#3618;/&#3619;&#3634;&#3588;&#3634;&#3629;&#3609;&#3634;&#3617;&#3633;&#3618;46/&#3611;&#3619;&#3632;&#3617;&#3634;&#3603;&#3585;&#3634;&#3619;%2046%20(3%25)/sn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wnloads/&#3611;&#3619;&#3632;&#3617;&#3634;&#3603;&#3619;&#3634;&#3588;&#3634;&#3610;&#3634;&#3604;&#3634;&#3621;&#3586;&#3609;&#3634;&#3604;&#3651;&#3627;&#3597;&#365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wnloads/&#3626;&#3635;&#3648;&#3609;&#3634;&#3586;&#3629;&#3591;%20detai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wnloads/sn%20(10%20&#3621;&#3610;.&#3617;.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wnloads/deta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wnloads/sb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1;&#3619;&#3632;&#3617;&#3634;&#3603;&#3585;&#3634;&#3619;%2046%20(3%25)/gb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ACTOR F"/>
      <sheetName val=" อำนวยการ 1"/>
      <sheetName val="ดอกเบี้ย,กำไร"/>
      <sheetName val="แบบ ปร.5"/>
      <sheetName val="แบบ ปร.6"/>
      <sheetName val="ทดสอบดิน"/>
      <sheetName val="10002"/>
      <sheetName val="1141010"/>
      <sheetName val="12100"/>
      <sheetName val="13030"/>
      <sheetName val="4006-2"/>
      <sheetName val="4005(รั้ว)"/>
      <sheetName val="4005(ป้าย)"/>
      <sheetName val="ท่อส่งน้ำดิบ"/>
      <sheetName val="เครื่องสูบน้ำดิบ"/>
      <sheetName val="เครื่องสูบน้ำดี"/>
      <sheetName val="4002-1"/>
      <sheetName val="4004-1(น้ำดิบ)"/>
      <sheetName val="4004-1(น้ำดี)"/>
      <sheetName val="ไฟฟ้า"/>
      <sheetName val="คลอรีน"/>
      <sheetName val="เครื่องมือฯประปา"/>
      <sheetName val="กรด-ด่าง"/>
      <sheetName val="รางระบายน้ำ"/>
      <sheetName val="สารส้ม"/>
      <sheetName val="ท่อจ่ายน้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สถานที่ก่อสร้าง</v>
          </cell>
        </row>
        <row r="4">
          <cell r="A4" t="str">
            <v>สำนักบริหารจัดการน้ำ  กรมทรัพยากรน้ำ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ACTOR F"/>
      <sheetName val=" อำนวยการ 1"/>
      <sheetName val="ดอกเบี้ย,กำไร"/>
      <sheetName val="แบบ ปร.6"/>
      <sheetName val="ปร.5 บาดาลขนาดใหญ่"/>
      <sheetName val="ปร.6xF บาดาลขนาดใหญ่"/>
      <sheetName val="ทดสอบดิน"/>
      <sheetName val="1211010"/>
      <sheetName val="921001"/>
      <sheetName val="ระบบท่อส่งน้ำดิบ"/>
      <sheetName val="เครื่องสูบน้ำดี"/>
      <sheetName val="เครื่องสูบน้ำดิบ"/>
      <sheetName val="911005"/>
      <sheetName val="ประสานปากบ่อ"/>
      <sheetName val="ไฟฟ้า"/>
      <sheetName val="เครื่องมือฯประปา"/>
      <sheetName val="เหล็ก"/>
      <sheetName val="รางระบาย(2)"/>
      <sheetName val="รางระบาย(1)"/>
      <sheetName val="ระบบไฟฟ้า"/>
      <sheetName val="กรด-ด่าง"/>
      <sheetName val="ระบบจ่ายน้ำประปา"/>
    </sheetNames>
    <sheetDataSet>
      <sheetData sheetId="0"/>
      <sheetData sheetId="1"/>
      <sheetData sheetId="2"/>
      <sheetData sheetId="3">
        <row r="2">
          <cell r="A2" t="str">
            <v>สถานที่ก่อสร้าง</v>
          </cell>
        </row>
        <row r="4">
          <cell r="A4" t="str">
            <v>สำนักบริหารจัดการน้ำ  กรมทรัพยากรน้ำ</v>
          </cell>
        </row>
      </sheetData>
      <sheetData sheetId="4">
        <row r="7">
          <cell r="B7" t="str">
            <v>1211010,2111100,3111030,412003,911001,911005-911007,921001,991002 พร้อมด้วยรายการฯ เฉพาะแห่ง,รายการฯ ทั่วไป และ.................</v>
          </cell>
        </row>
        <row r="9">
          <cell r="C9" t="str">
            <v>28 ก.ย.28</v>
          </cell>
        </row>
      </sheetData>
      <sheetData sheetId="5">
        <row r="27">
          <cell r="P27">
            <v>324102</v>
          </cell>
        </row>
        <row r="31">
          <cell r="P31">
            <v>1256000</v>
          </cell>
        </row>
        <row r="34">
          <cell r="P34">
            <v>464490</v>
          </cell>
        </row>
        <row r="42">
          <cell r="P42">
            <v>144600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หัวเรื่อง"/>
      <sheetName val="PVC1"/>
      <sheetName val="PVC2"/>
      <sheetName val="GS."/>
      <sheetName val="ท่อลงบ่อ"/>
      <sheetName val="เหล็กหล่อ"/>
      <sheetName val="ประตูน้ำ"/>
      <sheetName val="เช็ควาล์ว"/>
      <sheetName val="มาตรวัดน้ำ"/>
      <sheetName val="ฟุตวาล์ว"/>
      <sheetName val="หัวดับเพลิง"/>
      <sheetName val="ยีโบลท์"/>
      <sheetName val="ยางอัดหน้าจาน"/>
      <sheetName val="หลอดกันดิน"/>
      <sheetName val="ประแจ"/>
      <sheetName val="ก๊อกน้ำ"/>
      <sheetName val="งานดิน"/>
      <sheetName val="งานแบบหล่อ"/>
      <sheetName val="งานคอนกรีต"/>
      <sheetName val="เหล็กข้ออ้อย"/>
      <sheetName val="เหล็กเส้นกลม"/>
      <sheetName val="งานผนัง"/>
      <sheetName val="งานผิวผนัง-ผิวพื้น"/>
      <sheetName val="งานทาสี"/>
      <sheetName val="เสาเข็ม"/>
      <sheetName val="วัสดุประปา"/>
      <sheetName val="ชุดวิเคราะห์"/>
      <sheetName val="เหล็กรูปพรรณ"/>
      <sheetName val="งานหลังคา"/>
      <sheetName val="งานประตูหน้าต่าง"/>
      <sheetName val="งานฝ้าเพดาน"/>
      <sheetName val="งานไฟฟ้า"/>
      <sheetName val="เครื่องมือ"/>
      <sheetName val="คลอรีน"/>
      <sheetName val="ถังความดัน"/>
      <sheetName val="สแตนเลส"/>
      <sheetName val="อื่น ๆ"/>
      <sheetName val="ท่อผ่านผนัง"/>
      <sheetName val="เครื่องสูบน้ำหอยโข่ง"/>
      <sheetName val="ตู้ควบคุมหอยโข่ง"/>
      <sheetName val="ซับเมิส"/>
      <sheetName val="ตู้ควบคุมซับเมิส"/>
      <sheetName val="แอร์เรเตอร์"/>
      <sheetName val="ท่อ AC"/>
      <sheetName val="แอร์วาล์ว"/>
    </sheetNames>
    <sheetDataSet>
      <sheetData sheetId="0"/>
      <sheetData sheetId="1">
        <row r="16">
          <cell r="B16" t="str">
            <v>ท่อ PVC.ยาว 4 ม. ชั้น 8. 5 ปลายเรียบ dia 3/4"</v>
          </cell>
          <cell r="C16" t="str">
            <v>ท่อน</v>
          </cell>
          <cell r="D16">
            <v>50</v>
          </cell>
          <cell r="E16">
            <v>40</v>
          </cell>
        </row>
        <row r="17">
          <cell r="B17" t="str">
            <v>ท่อ PVC.ยาว 4 ม. ชั้น 8. 5 ปลายเรียบ dia 1"</v>
          </cell>
          <cell r="C17" t="str">
            <v>ท่อน</v>
          </cell>
          <cell r="D17">
            <v>67</v>
          </cell>
        </row>
        <row r="144">
          <cell r="B144" t="str">
            <v>ฝาครอบ PVC. ชั้น 13.5 dia 1 1/2"</v>
          </cell>
          <cell r="C144" t="str">
            <v>ตัว</v>
          </cell>
          <cell r="D144">
            <v>10</v>
          </cell>
        </row>
        <row r="180">
          <cell r="B180" t="str">
            <v>ข้อต่อเกลียวนอก PVC. ชั้น 13.5 dia 3/4"</v>
          </cell>
          <cell r="C180" t="str">
            <v>ตัว</v>
          </cell>
          <cell r="D180">
            <v>4</v>
          </cell>
        </row>
        <row r="183">
          <cell r="B183" t="str">
            <v>ข้อต่อเกลียวนอก PVC. ชั้น 13.5 dia 1 1/2"</v>
          </cell>
          <cell r="C183" t="str">
            <v>ตัว</v>
          </cell>
          <cell r="D183">
            <v>9</v>
          </cell>
        </row>
        <row r="303">
          <cell r="B303" t="str">
            <v>ท่อ PVC.ยาว 4 ม. ชั้น 8. 5 ปลายเรียบ dia 1 1/2"+ ข้อต่อ 1 อัน</v>
          </cell>
          <cell r="C303" t="str">
            <v>ท่อน</v>
          </cell>
        </row>
        <row r="304">
          <cell r="B304" t="str">
            <v>ท่อ PVC.ยาว 4 ม. ชั้น 8. 5 ปลายเรียบ dia 2"+ ข้อต่อ 1 อัน</v>
          </cell>
          <cell r="C304" t="str">
            <v>ท่อน</v>
          </cell>
          <cell r="D304">
            <v>187</v>
          </cell>
          <cell r="E304">
            <v>84</v>
          </cell>
        </row>
        <row r="305">
          <cell r="B305" t="str">
            <v>ท่อ PVC.ยาว 4 ม. ชั้น 8. 5 ปลายเรียบ dia 2 1/2"+ ข้อต่อ 1 อัน</v>
          </cell>
          <cell r="C305" t="str">
            <v>ท่อน</v>
          </cell>
        </row>
        <row r="306">
          <cell r="B306" t="str">
            <v>ท่อ PVC.ยาว 4 ม. ชั้น 8. 5 ปลายเรียบ dia 3"+ ข้อต่อ 1 อัน</v>
          </cell>
          <cell r="C306" t="str">
            <v>ท่อน</v>
          </cell>
          <cell r="D306">
            <v>420</v>
          </cell>
          <cell r="E306">
            <v>100</v>
          </cell>
        </row>
        <row r="307">
          <cell r="B307" t="str">
            <v>ท่อ PVC.ยาว 4 ม. ชั้น 8. 5 ปลายเรียบ dia 4"+ ข้อต่อ 1 อัน</v>
          </cell>
          <cell r="C307" t="str">
            <v>ท่อน</v>
          </cell>
          <cell r="D307">
            <v>690</v>
          </cell>
          <cell r="E307">
            <v>140</v>
          </cell>
        </row>
        <row r="308">
          <cell r="B308" t="str">
            <v>ท่อ PVC.ยาว 4 ม. ชั้น 8. 5 ปลายเรียบ dia 5"+ ข้อต่อ 1 อัน</v>
          </cell>
          <cell r="C308" t="str">
            <v>ท่อน</v>
          </cell>
        </row>
        <row r="309">
          <cell r="B309" t="str">
            <v>ท่อ PVC.ยาว 4 ม. ชั้น 8. 5 ปลายเรียบ dia 6"+ ข้อต่อ 1 อัน</v>
          </cell>
          <cell r="C309" t="str">
            <v>ท่อน</v>
          </cell>
        </row>
      </sheetData>
      <sheetData sheetId="2"/>
      <sheetData sheetId="3">
        <row r="2">
          <cell r="B2" t="str">
            <v>ท่อเหล็กอาบสังกะสี+ข้อต่อยาว6ม. dia 1/2"</v>
          </cell>
          <cell r="C2" t="str">
            <v>ท่อน</v>
          </cell>
          <cell r="D2">
            <v>295</v>
          </cell>
          <cell r="E2">
            <v>60</v>
          </cell>
        </row>
        <row r="6">
          <cell r="B6" t="str">
            <v>ท่อเหล็กอาบสังกะสี+ข้อต่อยาว6ม. dia 1 1/2"</v>
          </cell>
          <cell r="C6" t="str">
            <v>ท่อน</v>
          </cell>
          <cell r="D6">
            <v>847</v>
          </cell>
        </row>
        <row r="7">
          <cell r="B7" t="str">
            <v>ท่อเหล็กอาบสังกะสี+ข้อต่อยาว6ม. dia 2"</v>
          </cell>
          <cell r="C7" t="str">
            <v>ท่อน</v>
          </cell>
        </row>
        <row r="9">
          <cell r="B9" t="str">
            <v>ท่อเหล็กอาบสังกะสี+ข้อต่อยาว6ม. dia 3"</v>
          </cell>
          <cell r="C9" t="str">
            <v>ท่อน</v>
          </cell>
          <cell r="D9">
            <v>1960</v>
          </cell>
          <cell r="E9">
            <v>150</v>
          </cell>
        </row>
        <row r="13">
          <cell r="B13" t="str">
            <v>ข้อต่อตรงเหล็กอาบสังกะสี dia 1/2"</v>
          </cell>
          <cell r="C13" t="str">
            <v>ตัว</v>
          </cell>
          <cell r="D13">
            <v>8</v>
          </cell>
        </row>
        <row r="17">
          <cell r="B17" t="str">
            <v>ข้อต่อตรงเหล็กอาบสังกะสี dia 1 1/2"</v>
          </cell>
          <cell r="C17" t="str">
            <v>ตัว</v>
          </cell>
          <cell r="D17">
            <v>31</v>
          </cell>
        </row>
        <row r="32">
          <cell r="B32" t="str">
            <v>หน้าจานเหล็กหล่อ เกลียวใน dia 4"</v>
          </cell>
          <cell r="C32" t="str">
            <v>ตัว</v>
          </cell>
          <cell r="D32">
            <v>320</v>
          </cell>
        </row>
        <row r="34">
          <cell r="B34" t="str">
            <v>หน้าจานเหล็กหล่อ เกลียวใน dia 6"</v>
          </cell>
          <cell r="C34" t="str">
            <v>ตัว</v>
          </cell>
          <cell r="D34">
            <v>510</v>
          </cell>
        </row>
        <row r="35">
          <cell r="B35" t="str">
            <v>ข้องอเหล็กอาบสังกะสี 90 ม-ม dia 1/2"</v>
          </cell>
          <cell r="C35" t="str">
            <v>ตัว</v>
          </cell>
          <cell r="D35">
            <v>10</v>
          </cell>
        </row>
        <row r="36">
          <cell r="B36" t="str">
            <v>ข้องอเหล็กอาบสังกะสี 90 ม-ม dia 3/4"</v>
          </cell>
          <cell r="C36" t="str">
            <v>ตัว</v>
          </cell>
          <cell r="D36">
            <v>14</v>
          </cell>
        </row>
        <row r="40">
          <cell r="B40" t="str">
            <v>ข้องอเหล็กอาบสังกะสี 90 ม-ม dia 2"</v>
          </cell>
          <cell r="C40" t="str">
            <v>ตัว</v>
          </cell>
          <cell r="D40">
            <v>70</v>
          </cell>
        </row>
        <row r="42">
          <cell r="B42" t="str">
            <v>ข้องอเหล็กอาบสังกะสี 90 ม-ม dia 3"</v>
          </cell>
          <cell r="C42" t="str">
            <v>ตัว</v>
          </cell>
          <cell r="D42">
            <v>178</v>
          </cell>
        </row>
        <row r="43">
          <cell r="B43" t="str">
            <v>ข้องอเหล็กอาบสังกะสี 90 ม-ม dia 4"</v>
          </cell>
          <cell r="C43" t="str">
            <v>ตัว</v>
          </cell>
          <cell r="D43">
            <v>314</v>
          </cell>
        </row>
        <row r="45">
          <cell r="B45" t="str">
            <v>ข้องอเหล็กอาบสังกะสี 90 ม-ม dia 6"</v>
          </cell>
          <cell r="C45" t="str">
            <v>ตัว</v>
          </cell>
          <cell r="D45">
            <v>1160</v>
          </cell>
        </row>
        <row r="62">
          <cell r="B62" t="str">
            <v>ข้อโค้งเหล็กอาบสังกะสี 90 ม-ม dia 2"</v>
          </cell>
          <cell r="C62" t="str">
            <v>ตัว</v>
          </cell>
          <cell r="E62" t="str">
            <v>-</v>
          </cell>
        </row>
        <row r="64">
          <cell r="B64" t="str">
            <v>ข้อโค้งเหล็กอาบสังกะสี 90 ม-ม dia 3"</v>
          </cell>
          <cell r="C64" t="str">
            <v>ตัว</v>
          </cell>
          <cell r="D64">
            <v>426</v>
          </cell>
          <cell r="E64" t="str">
            <v>-</v>
          </cell>
        </row>
        <row r="147">
          <cell r="B147" t="str">
            <v>สามทางเหล็กอาบสังกะสี dia 1/2"</v>
          </cell>
          <cell r="C147" t="str">
            <v>ตัว</v>
          </cell>
          <cell r="D147">
            <v>13</v>
          </cell>
        </row>
        <row r="176">
          <cell r="B176" t="str">
            <v>สามทางลดเหล็กอาบสังกะสี dia 3"</v>
          </cell>
          <cell r="C176" t="str">
            <v>ตัว</v>
          </cell>
          <cell r="D176">
            <v>258</v>
          </cell>
        </row>
        <row r="177">
          <cell r="B177" t="str">
            <v>สามทางลดเหล็กอาบสังกะสี dia 4"</v>
          </cell>
          <cell r="C177" t="str">
            <v>ตัว</v>
          </cell>
        </row>
        <row r="207">
          <cell r="B207" t="str">
            <v>นิปเปิ้ลเหล็กอาบสังกะสี dia 2"</v>
          </cell>
          <cell r="C207" t="str">
            <v>ตัว</v>
          </cell>
          <cell r="D207">
            <v>32</v>
          </cell>
        </row>
        <row r="218">
          <cell r="B218" t="str">
            <v>ยูเนียนเหล็กอาบสังกะสี dia 2"</v>
          </cell>
          <cell r="C218" t="str">
            <v>ตัว</v>
          </cell>
          <cell r="D218">
            <v>95</v>
          </cell>
        </row>
        <row r="243">
          <cell r="B243" t="str">
            <v>ฝาครอบเหล็กอาบสังกะสี dia 4"</v>
          </cell>
          <cell r="C243" t="str">
            <v>ตัว</v>
          </cell>
          <cell r="D243">
            <v>190</v>
          </cell>
        </row>
        <row r="253">
          <cell r="B253" t="str">
            <v>ประเก็นยาง dia 3"</v>
          </cell>
          <cell r="C253" t="str">
            <v>แผ่น</v>
          </cell>
          <cell r="D253">
            <v>20</v>
          </cell>
        </row>
        <row r="254">
          <cell r="B254" t="str">
            <v>ประเก็นยาง dia 4"</v>
          </cell>
          <cell r="C254" t="str">
            <v>แผ่น</v>
          </cell>
          <cell r="D254">
            <v>28</v>
          </cell>
        </row>
        <row r="255">
          <cell r="C255" t="str">
            <v>แผ่น</v>
          </cell>
        </row>
        <row r="256">
          <cell r="B256" t="str">
            <v>ประเก็นยาง dia 6"</v>
          </cell>
          <cell r="D256">
            <v>40</v>
          </cell>
        </row>
        <row r="272">
          <cell r="B272" t="str">
            <v>น๊อตยึดหน้าจาน</v>
          </cell>
          <cell r="C272" t="str">
            <v>ตัว</v>
          </cell>
          <cell r="D272">
            <v>20</v>
          </cell>
        </row>
        <row r="273">
          <cell r="C273" t="str">
            <v>ตัว</v>
          </cell>
        </row>
        <row r="286">
          <cell r="D286">
            <v>826</v>
          </cell>
          <cell r="E286">
            <v>100</v>
          </cell>
        </row>
        <row r="292">
          <cell r="B292" t="str">
            <v>ท่อเหล็กอาบสังกะสี dia 3"</v>
          </cell>
          <cell r="C292" t="str">
            <v>ท่อน</v>
          </cell>
          <cell r="D292">
            <v>1832</v>
          </cell>
          <cell r="E292">
            <v>150</v>
          </cell>
        </row>
        <row r="293">
          <cell r="B293" t="str">
            <v>ท่อเหล็กอาบสังกะสี dia 4"</v>
          </cell>
          <cell r="C293" t="str">
            <v>ท่อน</v>
          </cell>
          <cell r="D293">
            <v>2670</v>
          </cell>
          <cell r="E293">
            <v>192</v>
          </cell>
        </row>
        <row r="294">
          <cell r="B294" t="str">
            <v>ท่อเหล็กอาบสังกะสี dia 6"</v>
          </cell>
          <cell r="C294" t="str">
            <v>ท่อน</v>
          </cell>
          <cell r="D294">
            <v>4310</v>
          </cell>
        </row>
        <row r="295">
          <cell r="B295" t="str">
            <v>ท่อเหล็กอาบสังกะสี dia 2"</v>
          </cell>
          <cell r="C295" t="str">
            <v>ท่อน</v>
          </cell>
          <cell r="D295">
            <v>1143</v>
          </cell>
        </row>
      </sheetData>
      <sheetData sheetId="4"/>
      <sheetData sheetId="5">
        <row r="35">
          <cell r="B35" t="str">
            <v>ข้อโค้งเหล็กหล่อ 90 หน้าจาน 2 ด้าน dia 3"</v>
          </cell>
          <cell r="C35" t="str">
            <v>ตัว</v>
          </cell>
          <cell r="D35">
            <v>1250</v>
          </cell>
        </row>
        <row r="74">
          <cell r="B74" t="str">
            <v>ข้อโค้งเหล็กหล่อ 45 หน้าจาน 2 ด้าน dia 3"</v>
          </cell>
          <cell r="C74" t="str">
            <v>ตัว</v>
          </cell>
          <cell r="D74">
            <v>1375</v>
          </cell>
        </row>
        <row r="75">
          <cell r="B75" t="str">
            <v>ข้อโค้งเหล็กหล่อ 45 หน้าจาน 2 ด้าน dia 4"</v>
          </cell>
          <cell r="C75" t="str">
            <v>ตัว</v>
          </cell>
          <cell r="D75">
            <v>1640</v>
          </cell>
        </row>
        <row r="197">
          <cell r="C197" t="str">
            <v>ตัว</v>
          </cell>
        </row>
        <row r="284">
          <cell r="B284" t="str">
            <v>สามทางเหล็กหล่อหน้าจาน 3 ด้าน dia 4"</v>
          </cell>
          <cell r="C284" t="str">
            <v>ตัว</v>
          </cell>
          <cell r="D284">
            <v>1990</v>
          </cell>
        </row>
        <row r="327">
          <cell r="B327" t="str">
            <v>สี่ทางเหล็กหล่อ หน้า จาน 4 ด้าน dia 3"</v>
          </cell>
          <cell r="C327" t="str">
            <v>ตัว</v>
          </cell>
          <cell r="D327">
            <v>2410</v>
          </cell>
        </row>
        <row r="340">
          <cell r="B340" t="str">
            <v>หน้าจานเหล็กหล่อเกลียวใน dia 3"</v>
          </cell>
          <cell r="C340" t="str">
            <v>ตัว</v>
          </cell>
          <cell r="D340">
            <v>290</v>
          </cell>
        </row>
        <row r="366">
          <cell r="B366" t="str">
            <v>หน้าจานเหล็กเหนียว dia 3"</v>
          </cell>
          <cell r="C366" t="str">
            <v>ตัว</v>
          </cell>
          <cell r="D366">
            <v>280</v>
          </cell>
        </row>
        <row r="367">
          <cell r="B367" t="str">
            <v>หน้าจานเหล็กเหนียว dia 4"</v>
          </cell>
          <cell r="C367" t="str">
            <v>ตัว</v>
          </cell>
          <cell r="D367">
            <v>320</v>
          </cell>
        </row>
        <row r="406">
          <cell r="B406" t="str">
            <v xml:space="preserve">หน้าจานเหล็กหล่อ  dia 3 " เจาะรูลด 2 นิ้ว </v>
          </cell>
          <cell r="D406">
            <v>300</v>
          </cell>
        </row>
      </sheetData>
      <sheetData sheetId="6">
        <row r="7">
          <cell r="B7" t="str">
            <v>ประตูน้ำทองเหลือง dia 2"</v>
          </cell>
          <cell r="C7" t="str">
            <v>ชุด</v>
          </cell>
          <cell r="D7">
            <v>1048</v>
          </cell>
        </row>
        <row r="46">
          <cell r="B46" t="str">
            <v>ประตูน้ำเหล็กหล่อบนดิน dia 4"</v>
          </cell>
          <cell r="C46" t="str">
            <v>ตัว</v>
          </cell>
          <cell r="D46">
            <v>7630</v>
          </cell>
        </row>
        <row r="52">
          <cell r="B52" t="str">
            <v>ประตูน้ำเหล็กหล่อบนดิน หน้าจาน dia 4" แบบพวงมาลัย</v>
          </cell>
          <cell r="C52" t="str">
            <v>ชุด</v>
          </cell>
          <cell r="D52">
            <v>7630</v>
          </cell>
        </row>
        <row r="53">
          <cell r="B53" t="str">
            <v>ประตูน้ำเหล็กหล่อบนดิน หน้าจาน dia 6" แบบพวงมาลัย</v>
          </cell>
          <cell r="C53" t="str">
            <v>ชุด</v>
          </cell>
          <cell r="D53">
            <v>12200</v>
          </cell>
        </row>
        <row r="55">
          <cell r="B55" t="str">
            <v>ประตูน้ำเหล็กหล่อลิ้นปีกผีเสื้อ dia 4"</v>
          </cell>
          <cell r="C55" t="str">
            <v>ชุด</v>
          </cell>
          <cell r="D55">
            <v>10500</v>
          </cell>
        </row>
      </sheetData>
      <sheetData sheetId="7">
        <row r="7">
          <cell r="B7" t="str">
            <v>เช็ควาล์วทองเหลือง dia 2"</v>
          </cell>
          <cell r="C7" t="str">
            <v>ชุด</v>
          </cell>
          <cell r="D7">
            <v>640</v>
          </cell>
        </row>
      </sheetData>
      <sheetData sheetId="8">
        <row r="11">
          <cell r="B11" t="str">
            <v>มาตรวัดน้ำ (ใบพัด 2 ชั้น) dia 4"</v>
          </cell>
          <cell r="C11" t="str">
            <v>ชุด</v>
          </cell>
          <cell r="D11">
            <v>19500</v>
          </cell>
        </row>
      </sheetData>
      <sheetData sheetId="9">
        <row r="9">
          <cell r="B9" t="str">
            <v>ฟุตวาล์วทองเหลือง dia 3"</v>
          </cell>
          <cell r="C9" t="str">
            <v>ชุด</v>
          </cell>
        </row>
      </sheetData>
      <sheetData sheetId="10"/>
      <sheetData sheetId="11">
        <row r="10">
          <cell r="B10" t="str">
            <v>ยี-โบลท์ ชั้น 15 dia 4"</v>
          </cell>
          <cell r="C10" t="str">
            <v>ชุด</v>
          </cell>
          <cell r="D10">
            <v>420</v>
          </cell>
        </row>
      </sheetData>
      <sheetData sheetId="12"/>
      <sheetData sheetId="13"/>
      <sheetData sheetId="14"/>
      <sheetData sheetId="15">
        <row r="5">
          <cell r="B5" t="str">
            <v>ก๊อกน้ำทองเหลือง  dia 3/4"</v>
          </cell>
          <cell r="D5">
            <v>320</v>
          </cell>
        </row>
      </sheetData>
      <sheetData sheetId="16">
        <row r="2">
          <cell r="B2" t="str">
            <v>ขุดดินหลุมฐานราก/ถมคืน</v>
          </cell>
          <cell r="C2" t="str">
            <v>ลบ.ม.</v>
          </cell>
          <cell r="E2">
            <v>81</v>
          </cell>
        </row>
        <row r="6">
          <cell r="B6" t="str">
            <v>ทรายหยาบ,ทรายหยาบรองพื้น</v>
          </cell>
          <cell r="C6" t="str">
            <v>ลบ.ม.</v>
          </cell>
          <cell r="D6">
            <v>360</v>
          </cell>
          <cell r="E6">
            <v>59</v>
          </cell>
        </row>
      </sheetData>
      <sheetData sheetId="17">
        <row r="3">
          <cell r="B3" t="str">
            <v xml:space="preserve">ไม้แบบหล่อคอนกรีตทั่วไป 80 % พร้อมไม้คร่าว  </v>
          </cell>
          <cell r="C3" t="str">
            <v>ตร.ม.</v>
          </cell>
          <cell r="D3">
            <v>502</v>
          </cell>
          <cell r="E3">
            <v>105</v>
          </cell>
        </row>
        <row r="6">
          <cell r="B6" t="str">
            <v>ตะปู</v>
          </cell>
          <cell r="C6" t="str">
            <v>กก.</v>
          </cell>
          <cell r="D6">
            <v>28</v>
          </cell>
          <cell r="E6" t="str">
            <v>-</v>
          </cell>
        </row>
        <row r="12">
          <cell r="C12" t="str">
            <v>ตร.ม.</v>
          </cell>
        </row>
        <row r="16">
          <cell r="B16" t="str">
            <v xml:space="preserve">ไม้แบบหล่อคอนกรีตทั่วไป 70 % พร้อมไม้คร่าว </v>
          </cell>
          <cell r="D16">
            <v>440</v>
          </cell>
          <cell r="E16">
            <v>105</v>
          </cell>
        </row>
      </sheetData>
      <sheetData sheetId="18">
        <row r="2">
          <cell r="B2" t="str">
            <v>คอนกรีต 1 : 3 : 5</v>
          </cell>
          <cell r="C2" t="str">
            <v>ลบ.ม.</v>
          </cell>
          <cell r="D2">
            <v>1330</v>
          </cell>
          <cell r="E2">
            <v>316</v>
          </cell>
        </row>
        <row r="3">
          <cell r="B3" t="str">
            <v>คอนกรีต 1 : 2 : 4 (ซีเมนต์ไม่น้อยกว่า 320 กก/ลบ.ม.)</v>
          </cell>
          <cell r="C3" t="str">
            <v>ลบ.ม.</v>
          </cell>
          <cell r="D3">
            <v>1610</v>
          </cell>
          <cell r="E3">
            <v>395</v>
          </cell>
        </row>
        <row r="4">
          <cell r="B4" t="str">
            <v>คอนกรีต 1 : 1 1/2 : 3 (ซีเมนต์ไม่น้อยกว่า 400 กก/ลบ.ม.)</v>
          </cell>
          <cell r="C4" t="str">
            <v>ลบ.ม.</v>
          </cell>
          <cell r="D4">
            <v>1730</v>
          </cell>
          <cell r="E4">
            <v>395</v>
          </cell>
        </row>
        <row r="6">
          <cell r="B6" t="str">
            <v>น้ำยากันซึม</v>
          </cell>
          <cell r="C6" t="str">
            <v>ลิตร</v>
          </cell>
          <cell r="D6">
            <v>30</v>
          </cell>
        </row>
      </sheetData>
      <sheetData sheetId="19">
        <row r="2">
          <cell r="B2" t="str">
            <v>เหล็กข้ออ้อย dia.12 มม. (8.88 กก./เส้น)</v>
          </cell>
          <cell r="C2" t="str">
            <v>กก.</v>
          </cell>
          <cell r="D2">
            <v>22.43</v>
          </cell>
          <cell r="E2">
            <v>2.8</v>
          </cell>
        </row>
        <row r="3">
          <cell r="B3" t="str">
            <v>เหล็กข้ออ้อย dia 16 มม. (15.8 กก./เส้น)</v>
          </cell>
          <cell r="C3" t="str">
            <v>กก.</v>
          </cell>
          <cell r="D3">
            <v>22.23</v>
          </cell>
          <cell r="E3">
            <v>2.8</v>
          </cell>
        </row>
      </sheetData>
      <sheetData sheetId="20">
        <row r="2">
          <cell r="E2">
            <v>2.8</v>
          </cell>
        </row>
        <row r="3">
          <cell r="B3" t="str">
            <v>เหล็กเส้นกลม dia. 9 มม. (4.99 กก./เส้น)</v>
          </cell>
          <cell r="C3" t="str">
            <v>กก.</v>
          </cell>
          <cell r="D3">
            <v>23.1</v>
          </cell>
          <cell r="E3">
            <v>2.8</v>
          </cell>
        </row>
        <row r="8">
          <cell r="B8" t="str">
            <v>ลวดผูกเหล็ก No 18</v>
          </cell>
          <cell r="C8" t="str">
            <v>กก.</v>
          </cell>
          <cell r="D8">
            <v>31</v>
          </cell>
          <cell r="E8" t="str">
            <v>-</v>
          </cell>
        </row>
        <row r="9">
          <cell r="B9" t="str">
            <v>เหล็กเสริม</v>
          </cell>
          <cell r="C9" t="str">
            <v>กก.</v>
          </cell>
          <cell r="D9">
            <v>22.56</v>
          </cell>
          <cell r="E9">
            <v>2.8</v>
          </cell>
        </row>
      </sheetData>
      <sheetData sheetId="21">
        <row r="2">
          <cell r="B2" t="str">
            <v>ก่ออิฐมอญ 1/2 แผ่น</v>
          </cell>
          <cell r="C2" t="str">
            <v>ตร.ม.</v>
          </cell>
          <cell r="D2">
            <v>210</v>
          </cell>
          <cell r="E2">
            <v>80</v>
          </cell>
        </row>
      </sheetData>
      <sheetData sheetId="22">
        <row r="2">
          <cell r="B2" t="str">
            <v xml:space="preserve">ฉาบปูนเรียบธรรมดา </v>
          </cell>
          <cell r="C2" t="str">
            <v>ตร.ม.</v>
          </cell>
          <cell r="D2">
            <v>55</v>
          </cell>
          <cell r="E2">
            <v>70</v>
          </cell>
        </row>
      </sheetData>
      <sheetData sheetId="23">
        <row r="2">
          <cell r="B2" t="str">
            <v>ทาสีน้ำพลาสติก</v>
          </cell>
          <cell r="C2" t="str">
            <v>ตร.ม.</v>
          </cell>
          <cell r="D2">
            <v>35</v>
          </cell>
          <cell r="E2">
            <v>30</v>
          </cell>
        </row>
        <row r="3">
          <cell r="B3" t="str">
            <v>ทาสีน้ำมัน</v>
          </cell>
          <cell r="C3" t="str">
            <v>ตร.ม.</v>
          </cell>
          <cell r="D3">
            <v>45</v>
          </cell>
          <cell r="E3">
            <v>35</v>
          </cell>
        </row>
        <row r="4">
          <cell r="B4" t="str">
            <v>ทาซีเมนต์เบส</v>
          </cell>
          <cell r="D4">
            <v>110</v>
          </cell>
          <cell r="E4">
            <v>40</v>
          </cell>
        </row>
      </sheetData>
      <sheetData sheetId="24">
        <row r="8">
          <cell r="C8" t="str">
            <v>ต้น</v>
          </cell>
          <cell r="D8">
            <v>720</v>
          </cell>
          <cell r="E8">
            <v>190</v>
          </cell>
        </row>
      </sheetData>
      <sheetData sheetId="25" refreshError="1"/>
      <sheetData sheetId="26">
        <row r="2">
          <cell r="B2" t="str">
            <v>เครื่องมือตรวจวัดความเป็นกรด-ด่างในน้ำ</v>
          </cell>
          <cell r="C2" t="str">
            <v>ชุด</v>
          </cell>
          <cell r="D2">
            <v>3800</v>
          </cell>
        </row>
        <row r="3">
          <cell r="B3" t="str">
            <v>เครื่องมือตรวจวัดสารละลายเหล็กในน้ำ</v>
          </cell>
          <cell r="C3" t="str">
            <v>ชุด</v>
          </cell>
          <cell r="D3">
            <v>3000</v>
          </cell>
        </row>
      </sheetData>
      <sheetData sheetId="27" refreshError="1"/>
      <sheetData sheetId="28" refreshError="1"/>
      <sheetData sheetId="29">
        <row r="11">
          <cell r="B11" t="str">
            <v>บุ๊ชสลักติดบานประตู dia. 1 1/2 นิ้ว</v>
          </cell>
          <cell r="C11" t="str">
            <v>ตัว</v>
          </cell>
          <cell r="D11">
            <v>95</v>
          </cell>
        </row>
        <row r="17">
          <cell r="B17" t="str">
            <v>กลอนเหล็กและกุญแจ</v>
          </cell>
          <cell r="C17" t="str">
            <v>ชุด</v>
          </cell>
          <cell r="D17">
            <v>280</v>
          </cell>
        </row>
        <row r="21">
          <cell r="B21" t="str">
            <v>ลวดตาข่ายสี่เหลี่ยมขนมเปียกปูน dia. 3 มม. ขนาดช่อง 38 มม.</v>
          </cell>
          <cell r="C21" t="str">
            <v>ตร.ม.</v>
          </cell>
          <cell r="D21">
            <v>110</v>
          </cell>
        </row>
      </sheetData>
      <sheetData sheetId="30" refreshError="1"/>
      <sheetData sheetId="31">
        <row r="6">
          <cell r="B6" t="str">
            <v>เสาไฟฟ้า คอร. ยาวไม่น้อยกว่า 8.00 ม.</v>
          </cell>
          <cell r="C6" t="str">
            <v>ต้น</v>
          </cell>
          <cell r="D6">
            <v>1860</v>
          </cell>
          <cell r="E6">
            <v>500</v>
          </cell>
        </row>
        <row r="7">
          <cell r="C7" t="str">
            <v>ม.</v>
          </cell>
          <cell r="D7">
            <v>25</v>
          </cell>
        </row>
        <row r="8">
          <cell r="B8" t="str">
            <v>แผงควบคุมไฟฟ้าในโรงสูบน้ำ</v>
          </cell>
          <cell r="C8" t="str">
            <v>ชุด</v>
          </cell>
          <cell r="D8">
            <v>2100</v>
          </cell>
          <cell r="E8">
            <v>200</v>
          </cell>
        </row>
        <row r="9">
          <cell r="B9" t="str">
            <v>อุปกรณ์โยงยึดสายไฟฟ้า</v>
          </cell>
          <cell r="C9" t="str">
            <v>ชุด</v>
          </cell>
          <cell r="D9">
            <v>350</v>
          </cell>
          <cell r="E9">
            <v>200</v>
          </cell>
        </row>
        <row r="10">
          <cell r="B10" t="str">
            <v>สวิทซ์ลูกลอยอัตโนมัติ</v>
          </cell>
          <cell r="C10" t="str">
            <v>ชุด</v>
          </cell>
          <cell r="D10">
            <v>1320</v>
          </cell>
          <cell r="E10">
            <v>450</v>
          </cell>
        </row>
        <row r="13">
          <cell r="B13" t="str">
            <v>สายไฟฟ้า(ควบคุมสวิทซ์ลูกลอย)</v>
          </cell>
          <cell r="C13" t="str">
            <v>ม.</v>
          </cell>
          <cell r="D13">
            <v>15</v>
          </cell>
          <cell r="E13">
            <v>5</v>
          </cell>
        </row>
        <row r="14">
          <cell r="B14" t="str">
            <v>สายไฟฟ้าชนิดอ่อน PVC แรงดัน 750 โวลว์ dia 4 ตร.ม.</v>
          </cell>
          <cell r="C14" t="str">
            <v>ม.</v>
          </cell>
          <cell r="D14">
            <v>72</v>
          </cell>
        </row>
        <row r="15">
          <cell r="B15" t="str">
            <v>ท่อ PVC ร้อยสายไฟฟ้า dia 3/4"</v>
          </cell>
          <cell r="C15" t="str">
            <v>ท่อน</v>
          </cell>
          <cell r="E15">
            <v>10</v>
          </cell>
        </row>
      </sheetData>
      <sheetData sheetId="32">
        <row r="2">
          <cell r="B2" t="str">
            <v>ประแจคอม้าขนาด 24"</v>
          </cell>
          <cell r="D2">
            <v>1050</v>
          </cell>
        </row>
        <row r="3">
          <cell r="B3" t="str">
            <v>ประแจเลื่อนขนาด 10"</v>
          </cell>
          <cell r="D3">
            <v>450</v>
          </cell>
        </row>
        <row r="4">
          <cell r="B4" t="str">
            <v xml:space="preserve">เลื่อยตัดเหล็ก 1 อัน พร้อมใบเลื่อย 12" </v>
          </cell>
          <cell r="D4">
            <v>420</v>
          </cell>
        </row>
        <row r="5">
          <cell r="B5" t="str">
            <v>คีมล๊อคขนาด 10"ของไวส์กริป(vise clip) หรือเทียบเท่า</v>
          </cell>
          <cell r="D5">
            <v>220</v>
          </cell>
        </row>
        <row r="6">
          <cell r="B6" t="str">
            <v>ไขควงลองไฟ</v>
          </cell>
          <cell r="D6">
            <v>40</v>
          </cell>
        </row>
        <row r="7">
          <cell r="B7" t="str">
            <v>ไขควงปากแฉก ขนาด 4"</v>
          </cell>
          <cell r="D7">
            <v>35</v>
          </cell>
        </row>
        <row r="8">
          <cell r="B8" t="str">
            <v>ไขควงปากแบน ขนาด 4"</v>
          </cell>
          <cell r="D8">
            <v>35</v>
          </cell>
        </row>
        <row r="9">
          <cell r="B9" t="str">
            <v>ฆ้อนหัวกลม ขนาดหนัก 2 ปอนด์</v>
          </cell>
          <cell r="D9">
            <v>100</v>
          </cell>
        </row>
        <row r="10">
          <cell r="B10" t="str">
            <v>ตลับเมตรวัดระยะยาว 5.00 ม. ตัวตลับทำด้วยโลหะ</v>
          </cell>
          <cell r="D10">
            <v>200</v>
          </cell>
        </row>
        <row r="11">
          <cell r="B11" t="str">
            <v>ไม่เป็นสนิมชนิดมีสปริงรั้งกลับ</v>
          </cell>
        </row>
        <row r="12">
          <cell r="B12" t="str">
            <v>ตู้เหล็กบานเลื่อนทึบพร้อมขาตั้งขนาด 46.5"x16"x34.5"</v>
          </cell>
          <cell r="D12">
            <v>2800</v>
          </cell>
        </row>
        <row r="13">
          <cell r="B13" t="str">
            <v>แต่ละมิติ (กว้างxลึกxสูง)   บวก-ลบ ไม่เกิน 0.05 ม.</v>
          </cell>
        </row>
        <row r="14">
          <cell r="B14" t="str">
            <v>คลิ๊ปแอมป์ วัดกระแสได้สูงสุดไม่น้อยกว่า 600 แอมป์ ปรับช่วงการวัด</v>
          </cell>
          <cell r="D14">
            <v>2300</v>
          </cell>
        </row>
        <row r="15">
          <cell r="B15" t="str">
            <v>กระแสได้ไม่น้อยกว่า 5 ช่วง (Range) วัดความต้านทานกระแสไฟฟ้า</v>
          </cell>
        </row>
        <row r="16">
          <cell r="B16" t="str">
            <v xml:space="preserve"> -แรงดันไฟฟ้าได้ ไม่น้อยกว่า 600 โวลท์</v>
          </cell>
        </row>
      </sheetData>
      <sheetData sheetId="33"/>
      <sheetData sheetId="34"/>
      <sheetData sheetId="35" refreshError="1"/>
      <sheetData sheetId="36">
        <row r="2">
          <cell r="B2" t="str">
            <v>กรวดกรอง dia 1 1/4" - 2 1/4"</v>
          </cell>
          <cell r="C2" t="str">
            <v>ลบ.ม.</v>
          </cell>
          <cell r="D2">
            <v>1650</v>
          </cell>
          <cell r="E2">
            <v>400</v>
          </cell>
        </row>
        <row r="15">
          <cell r="B15" t="str">
            <v>ทรายกรองเร็ว</v>
          </cell>
          <cell r="C15" t="str">
            <v>ลบ.ม.</v>
          </cell>
          <cell r="D15">
            <v>1650</v>
          </cell>
          <cell r="E15">
            <v>400</v>
          </cell>
        </row>
        <row r="21">
          <cell r="B21" t="str">
            <v>ทำเกลียว</v>
          </cell>
          <cell r="C21" t="str">
            <v>จุด</v>
          </cell>
          <cell r="D21" t="str">
            <v>-</v>
          </cell>
          <cell r="E21">
            <v>10</v>
          </cell>
        </row>
        <row r="22">
          <cell r="B22" t="str">
            <v>เทปพันเกลียว</v>
          </cell>
          <cell r="C22" t="str">
            <v>ม้วน</v>
          </cell>
          <cell r="D22">
            <v>12</v>
          </cell>
        </row>
        <row r="29">
          <cell r="B29" t="str">
            <v>บันไดท่อเหล็กอาบสังกะสี</v>
          </cell>
          <cell r="C29" t="str">
            <v>ชุด</v>
          </cell>
          <cell r="D29">
            <v>1530</v>
          </cell>
          <cell r="E29">
            <v>350</v>
          </cell>
        </row>
        <row r="40">
          <cell r="B40" t="str">
            <v>แผ่นสังกะสีกันซึม เบอร์ 28 ขนาด 0.91x2.435 ม.</v>
          </cell>
          <cell r="C40" t="str">
            <v>แผ่น</v>
          </cell>
          <cell r="D40">
            <v>210</v>
          </cell>
        </row>
        <row r="53">
          <cell r="B53" t="str">
            <v xml:space="preserve">เสารั้ว คสล. สำเร็จรูป 4x4 นิ้ว ยาว 2.50 ม. </v>
          </cell>
          <cell r="C53" t="str">
            <v xml:space="preserve">ต้น </v>
          </cell>
          <cell r="D53">
            <v>290</v>
          </cell>
          <cell r="E53">
            <v>30</v>
          </cell>
        </row>
        <row r="54">
          <cell r="B54" t="str">
            <v>ลวดหนาม เบอร์ 12 dia. 2.64 มม.</v>
          </cell>
          <cell r="C54" t="str">
            <v>ม.</v>
          </cell>
          <cell r="E54">
            <v>2</v>
          </cell>
        </row>
        <row r="55">
          <cell r="B55" t="str">
            <v>ลูกกรงและราวลูกกรงชานพัก พร้อมติดตั้ง</v>
          </cell>
          <cell r="C55" t="str">
            <v>ชุด</v>
          </cell>
        </row>
        <row r="59">
          <cell r="C59" t="str">
            <v>ช่วง</v>
          </cell>
        </row>
        <row r="66">
          <cell r="B66" t="str">
            <v xml:space="preserve">น๊อต  dia.   4  มม.  </v>
          </cell>
          <cell r="C66" t="str">
            <v>ตัว</v>
          </cell>
          <cell r="D66">
            <v>12</v>
          </cell>
        </row>
        <row r="76">
          <cell r="B76" t="str">
            <v xml:space="preserve">น๊อตยึดหน้าจาน  dia.   5/8 x 3"  </v>
          </cell>
          <cell r="C76" t="str">
            <v>ตัว</v>
          </cell>
          <cell r="D76">
            <v>20</v>
          </cell>
        </row>
        <row r="77">
          <cell r="B77" t="str">
            <v xml:space="preserve">น๊อตยึดหน้าจาน  dia.   3/4 x 3"  </v>
          </cell>
          <cell r="C77" t="str">
            <v>ตัว</v>
          </cell>
          <cell r="D77">
            <v>25</v>
          </cell>
        </row>
        <row r="78">
          <cell r="B78" t="str">
            <v>ลวดสลิงแขวนเครื่องสูบน้ำ dia. 3/8"</v>
          </cell>
          <cell r="D78">
            <v>20</v>
          </cell>
        </row>
      </sheetData>
      <sheetData sheetId="37"/>
      <sheetData sheetId="38">
        <row r="6">
          <cell r="C6" t="str">
            <v>เครื่อง</v>
          </cell>
        </row>
        <row r="7">
          <cell r="C7" t="str">
            <v>เครื่อง</v>
          </cell>
          <cell r="D7">
            <v>15800</v>
          </cell>
        </row>
      </sheetData>
      <sheetData sheetId="39">
        <row r="4">
          <cell r="C4" t="str">
            <v>ตู้</v>
          </cell>
        </row>
        <row r="5">
          <cell r="C5" t="str">
            <v>ตู้</v>
          </cell>
          <cell r="D5">
            <v>9000</v>
          </cell>
          <cell r="E5">
            <v>1000</v>
          </cell>
        </row>
      </sheetData>
      <sheetData sheetId="40">
        <row r="2">
          <cell r="E2">
            <v>2500</v>
          </cell>
        </row>
        <row r="6">
          <cell r="D6">
            <v>32500</v>
          </cell>
        </row>
      </sheetData>
      <sheetData sheetId="41">
        <row r="5">
          <cell r="D5">
            <v>9000</v>
          </cell>
          <cell r="E5">
            <v>1000</v>
          </cell>
        </row>
      </sheetData>
      <sheetData sheetId="42">
        <row r="2">
          <cell r="B2" t="str">
            <v xml:space="preserve">เหล็ก     1 1/2 นิ้ว x 1 1/2 นิ้ว x 6 ม. สี่เหลี่ยมตัน </v>
          </cell>
          <cell r="C2" t="str">
            <v>ท่อน</v>
          </cell>
          <cell r="D2">
            <v>3030</v>
          </cell>
        </row>
        <row r="3">
          <cell r="B3" t="str">
            <v>เหล็กฉาก 1 1/2 นิ้ว x  1 1/2 นิ้ว x 4 มม. x 6 ม.</v>
          </cell>
          <cell r="C3" t="str">
            <v>เส้น</v>
          </cell>
          <cell r="D3">
            <v>310</v>
          </cell>
        </row>
        <row r="4">
          <cell r="B4" t="str">
            <v>แผ่นอลูมิเนียมหนา 4.5 มม.ขนาด 4 x 8 ตร.ฟุต</v>
          </cell>
          <cell r="C4" t="str">
            <v>แผ่น</v>
          </cell>
          <cell r="D4">
            <v>5200</v>
          </cell>
        </row>
        <row r="5">
          <cell r="B5" t="str">
            <v>อลูมิเนียมขนาด 4 นิ้ว x 1 หุน x 6 ม.</v>
          </cell>
          <cell r="C5" t="str">
            <v>เส้น</v>
          </cell>
          <cell r="D5">
            <v>710</v>
          </cell>
        </row>
        <row r="7">
          <cell r="B7" t="str">
            <v>อลูมิเนียมฉากขนาด 2 นิ้ว x 2 นิ้ว x 3 หุน x 6 ม.</v>
          </cell>
          <cell r="C7" t="str">
            <v>เส้น</v>
          </cell>
          <cell r="D7">
            <v>1590</v>
          </cell>
        </row>
        <row r="8">
          <cell r="B8" t="str">
            <v>หมุดรีเวท ขนาด 1/8 นิ้ว x 1/2 นิ้ว</v>
          </cell>
          <cell r="C8" t="str">
            <v>กล่อง</v>
          </cell>
          <cell r="D8">
            <v>310</v>
          </cell>
        </row>
      </sheetData>
      <sheetData sheetId="43"/>
      <sheetData sheetId="4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ACTOR F"/>
      <sheetName val=" อำนวยการ 1"/>
      <sheetName val="ดอกเบี้ย,กำไร"/>
      <sheetName val="แบบ ปร.5"/>
      <sheetName val="แบบ ปร.6"/>
      <sheetName val="ปร.6xf"/>
      <sheetName val="ปร.5"/>
      <sheetName val="ทดสอบดิน"/>
      <sheetName val="10002"/>
      <sheetName val="412003"/>
      <sheetName val="412004"/>
      <sheetName val="1141010"/>
      <sheetName val="2111100"/>
      <sheetName val="3111030"/>
      <sheetName val="991002"/>
      <sheetName val="921001-"/>
      <sheetName val="ป้ายการประปา"/>
      <sheetName val="ท่อส่งน้ำดิบ"/>
      <sheetName val="เครื่องสูบน้ำดิบ-"/>
      <sheetName val="เครื่องสูบน้ำดี-"/>
      <sheetName val="911002"/>
      <sheetName val="ประสานท่อโรงสูบ"/>
      <sheetName val="ไฟฟ้า"/>
      <sheetName val="คลอรีน"/>
      <sheetName val="เครื่องมือฯประปา-"/>
      <sheetName val="กรด-ด่าง-"/>
      <sheetName val="สระพักตะกอน-"/>
      <sheetName val="รางระบาย(2)-"/>
      <sheetName val="รางระบาย(1)-"/>
      <sheetName val="ระบบท่อส่งน้ำดิบ-"/>
      <sheetName val="ระบบจ่ายน้ำประปา-"/>
      <sheetName val="ระบบไฟฟ้า-"/>
      <sheetName val="สารส้ม-"/>
      <sheetName val="ท่อจ่ายน้ำ"/>
    </sheetNames>
    <sheetDataSet>
      <sheetData sheetId="0"/>
      <sheetData sheetId="1"/>
      <sheetData sheetId="2"/>
      <sheetData sheetId="3"/>
      <sheetData sheetId="4">
        <row r="2">
          <cell r="A2" t="str">
            <v>สถานที่ก่อสร้าง</v>
          </cell>
        </row>
        <row r="4">
          <cell r="A4" t="str">
            <v>สำนักบริหารจัดการน้ำ  กรมทรัพยากรน้ำ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5">
          <cell r="G15">
            <v>474</v>
          </cell>
          <cell r="I15">
            <v>299.71000000000004</v>
          </cell>
        </row>
      </sheetData>
      <sheetData sheetId="29"/>
      <sheetData sheetId="30"/>
      <sheetData sheetId="31"/>
      <sheetData sheetId="32"/>
      <sheetData sheetId="33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หัวเรื่อง"/>
      <sheetName val="PVC1"/>
      <sheetName val="PVC2"/>
      <sheetName val="GS."/>
      <sheetName val="ท่อลงบ่อ"/>
      <sheetName val="เหล็กหล่อ"/>
      <sheetName val="ประตูน้ำ"/>
      <sheetName val="เช็ควาล์ว"/>
      <sheetName val="มาตรวัดน้ำ"/>
      <sheetName val="ฟุตวาล์ว"/>
      <sheetName val="หัวดับเพลิง"/>
      <sheetName val="ยีโบลท์"/>
      <sheetName val="ยางอัดหน้าจาน"/>
      <sheetName val="หลอดกันดิน"/>
      <sheetName val="ประแจ"/>
      <sheetName val="ก๊อกน้ำ"/>
      <sheetName val="งานดิน"/>
      <sheetName val="งานแบบหล่อ"/>
      <sheetName val="งานคอนกรีต"/>
      <sheetName val="เหล็กข้ออ้อย"/>
      <sheetName val="เหล็กเส้นกลม"/>
      <sheetName val="งานผนัง"/>
      <sheetName val="งานผิวผนัง-ผิวพื้น"/>
      <sheetName val="งานทาสี"/>
      <sheetName val="เสาเข็ม"/>
      <sheetName val="วัสดุประปา"/>
      <sheetName val="ชุดวิเคราะห์"/>
      <sheetName val="เหล็กรูปพรรณ"/>
      <sheetName val="งานหลังคา"/>
      <sheetName val="งานประตูหน้าต่าง"/>
      <sheetName val="งานฝ้าเพดาน"/>
      <sheetName val="งานไฟฟ้า"/>
      <sheetName val="เครื่องมือ"/>
      <sheetName val="คลอรีน"/>
      <sheetName val="ถังความดัน"/>
      <sheetName val="สแตนเลส"/>
      <sheetName val="อื่น ๆ"/>
      <sheetName val="ท่อผ่านผนัง"/>
      <sheetName val="เครื่องสูบน้ำหอยโข่ง"/>
      <sheetName val="ตู้ควบคุมหอยโข่ง"/>
      <sheetName val="ซับเมิส"/>
      <sheetName val="ตู้ควบคุมซับเมิส"/>
      <sheetName val="แอร์เรเตอร์"/>
      <sheetName val="ท่อ AC"/>
      <sheetName val="แอร์วาล์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8">
          <cell r="B8" t="str">
            <v xml:space="preserve">ทดสอบดินวิธี Boring Test (SPT.) </v>
          </cell>
          <cell r="C8" t="str">
            <v>จุด</v>
          </cell>
          <cell r="D8" t="str">
            <v>-</v>
          </cell>
          <cell r="E8">
            <v>16000</v>
          </cell>
        </row>
      </sheetData>
      <sheetData sheetId="17">
        <row r="6">
          <cell r="C6" t="str">
            <v>กก.</v>
          </cell>
        </row>
      </sheetData>
      <sheetData sheetId="18"/>
      <sheetData sheetId="19"/>
      <sheetData sheetId="20">
        <row r="8">
          <cell r="B8" t="str">
            <v>ลวดผูกเหล็ก No 18</v>
          </cell>
        </row>
      </sheetData>
      <sheetData sheetId="21"/>
      <sheetData sheetId="22"/>
      <sheetData sheetId="23">
        <row r="3">
          <cell r="C3" t="str">
            <v>ตร.ม.</v>
          </cell>
        </row>
        <row r="4">
          <cell r="C4" t="str">
            <v>ตร.ม.</v>
          </cell>
        </row>
      </sheetData>
      <sheetData sheetId="24">
        <row r="3">
          <cell r="D3">
            <v>1080</v>
          </cell>
        </row>
      </sheetData>
      <sheetData sheetId="25"/>
      <sheetData sheetId="26">
        <row r="3">
          <cell r="E3" t="str">
            <v>-</v>
          </cell>
        </row>
      </sheetData>
      <sheetData sheetId="27"/>
      <sheetData sheetId="28"/>
      <sheetData sheetId="29"/>
      <sheetData sheetId="30"/>
      <sheetData sheetId="31">
        <row r="6">
          <cell r="B6" t="str">
            <v>เสาไฟฟ้า คอร. ยาวไม่น้อยกว่า 8.00 ม.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 อำนวยการ 1"/>
      <sheetName val="ดอกเบี้ย,กำไร"/>
      <sheetName val="FACTOR F"/>
      <sheetName val="แบบ ปร.5"/>
      <sheetName val="แบบ ปร.6"/>
      <sheetName val="ปร.5"/>
      <sheetName val="ปร.6"/>
      <sheetName val="ทดสอบดิน"/>
      <sheetName val="412003"/>
      <sheetName val="1141020"/>
      <sheetName val="2111100"/>
      <sheetName val="2111200"/>
      <sheetName val="3111045"/>
      <sheetName val="991002"/>
      <sheetName val="921001"/>
      <sheetName val="921001(2)"/>
      <sheetName val="ท่อส่งน้ำดิบ"/>
      <sheetName val="เครื่องสูบน้ำดิบ"/>
      <sheetName val="เครื่องสูบน้ำดี"/>
      <sheetName val="911003"/>
      <sheetName val="ประสาน(น้ำดิบ)"/>
      <sheetName val="ประสาน(น้ำดี)"/>
      <sheetName val="ไฟฟ้า"/>
      <sheetName val="คลอรีน"/>
      <sheetName val="เครื่องมือฯประปา"/>
      <sheetName val="กรด-ด่าง"/>
      <sheetName val="สระ"/>
      <sheetName val="รางระบายน้ำ"/>
      <sheetName val="911001"/>
      <sheetName val="สารส้ม"/>
      <sheetName val="ท่อจ่ายน้ำ "/>
      <sheetName val="0000"/>
      <sheetName val="ท่อจ่ายน้ำ"/>
      <sheetName val="ปร.6f"/>
      <sheetName val="ปร.5."/>
      <sheetName val="412002"/>
      <sheetName val="ท่อส่งน้ำดิบ "/>
      <sheetName val="เครื่องสูบน้ำบาดาล"/>
      <sheetName val="911007"/>
      <sheetName val="ไฟฟ้า "/>
      <sheetName val="คลอรีน "/>
      <sheetName val="เครื่องมือฯ ประปา"/>
      <sheetName val="เหล็ก"/>
      <sheetName val="ระบบท่อส่งน้ำดิบ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สถานที่ก่อสร้าง</v>
          </cell>
        </row>
        <row r="4">
          <cell r="A4" t="str">
            <v>สำนักบริหารจัดการน้ำ  กรมทรัพยากรน้ำ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FACTOR F"/>
      <sheetName val=" อำนวยการ 1"/>
      <sheetName val="ดอกเบี้ย,กำไร"/>
      <sheetName val="แบบ ปร.5N"/>
      <sheetName val="แบบ ปร.6"/>
      <sheetName val="ทดสอบดิน"/>
      <sheetName val="10002"/>
      <sheetName val="11010N"/>
      <sheetName val="12100"/>
      <sheetName val="13030N"/>
      <sheetName val="4006-2"/>
      <sheetName val="4005(รั้ว)"/>
      <sheetName val="4005(ป้าย)"/>
      <sheetName val="ท่อส่งน้ำดิบ"/>
      <sheetName val="เครื่องสูบน้ำบาดาล"/>
      <sheetName val="เครื่องสูบน้ำดี"/>
      <sheetName val="4003-2"/>
      <sheetName val="4004-1"/>
      <sheetName val="4004-2"/>
      <sheetName val="ไฟฟ้าN"/>
      <sheetName val="คลอรีนN"/>
      <sheetName val="เครื่องมือฯประปาN"/>
      <sheetName val="เหล็ก"/>
      <sheetName val="กรด-ด่าง"/>
      <sheetName val="รางระบายน้ำ"/>
      <sheetName val="ท่อจ่ายน้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สถานที่ก่อสร้าง</v>
          </cell>
        </row>
        <row r="4">
          <cell r="A4" t="str">
            <v>สำนักบริหารจัดการน้ำ  กรมทรัพยากรน้ำ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6"/>
  <sheetViews>
    <sheetView topLeftCell="A22" zoomScale="75" zoomScaleNormal="100" zoomScaleSheetLayoutView="75" workbookViewId="0">
      <selection activeCell="N3" sqref="N3"/>
    </sheetView>
  </sheetViews>
  <sheetFormatPr defaultRowHeight="21.75"/>
  <cols>
    <col min="1" max="1" width="6.85546875" style="545" customWidth="1"/>
    <col min="2" max="2" width="25.7109375" style="545" customWidth="1"/>
    <col min="3" max="3" width="24.85546875" style="545" customWidth="1"/>
    <col min="4" max="5" width="5.5703125" style="545" customWidth="1"/>
    <col min="6" max="6" width="10.140625" style="545" customWidth="1"/>
    <col min="7" max="7" width="10.28515625" style="545" customWidth="1"/>
    <col min="8" max="8" width="10" style="545" customWidth="1"/>
    <col min="9" max="9" width="8.85546875" style="545" customWidth="1"/>
    <col min="10" max="10" width="10" style="545" customWidth="1"/>
    <col min="11" max="11" width="9.28515625" style="545" customWidth="1"/>
    <col min="12" max="15" width="9.140625" style="545"/>
    <col min="16" max="16384" width="9.140625" style="383"/>
  </cols>
  <sheetData>
    <row r="1" spans="1:11" s="318" customFormat="1" ht="21.75" customHeight="1">
      <c r="A1" s="293" t="s">
        <v>110</v>
      </c>
      <c r="B1" s="294"/>
      <c r="C1" s="295" t="s">
        <v>230</v>
      </c>
      <c r="D1" s="296"/>
      <c r="E1" s="294"/>
      <c r="F1" s="297"/>
      <c r="G1" s="298"/>
      <c r="H1" s="298"/>
      <c r="I1" s="297"/>
      <c r="J1" s="299"/>
      <c r="K1" s="300"/>
    </row>
    <row r="2" spans="1:11" s="318" customFormat="1" ht="21.75" customHeight="1">
      <c r="A2" s="293" t="str">
        <f>'[1]แบบ ปร.6'!$A$2</f>
        <v>สถานที่ก่อสร้าง</v>
      </c>
      <c r="B2" s="294"/>
      <c r="C2" s="494" t="s">
        <v>127</v>
      </c>
      <c r="D2" s="303"/>
      <c r="E2" s="294"/>
      <c r="F2" s="406"/>
      <c r="G2" s="608"/>
      <c r="H2" s="304" t="s">
        <v>6</v>
      </c>
      <c r="I2" s="304"/>
      <c r="J2" s="306"/>
      <c r="K2" s="307"/>
    </row>
    <row r="3" spans="1:11" s="318" customFormat="1" ht="21.75" customHeight="1">
      <c r="A3" s="293" t="s">
        <v>114</v>
      </c>
      <c r="B3" s="294"/>
      <c r="C3" s="295" t="str">
        <f>'[1]แบบ ปร.6'!$A$4</f>
        <v>สำนักบริหารจัดการน้ำ  กรมทรัพยากรน้ำ</v>
      </c>
      <c r="D3" s="303"/>
      <c r="E3" s="294"/>
      <c r="F3" s="404"/>
      <c r="G3" s="405" t="s">
        <v>128</v>
      </c>
      <c r="H3" s="308"/>
      <c r="I3" s="304"/>
      <c r="J3" s="306"/>
      <c r="K3" s="307"/>
    </row>
    <row r="4" spans="1:11" s="318" customFormat="1" ht="21.75" customHeight="1">
      <c r="A4" s="293" t="s">
        <v>115</v>
      </c>
      <c r="B4" s="294"/>
      <c r="C4" s="302" t="s">
        <v>130</v>
      </c>
      <c r="D4" s="303"/>
      <c r="E4" s="294"/>
      <c r="F4" s="406"/>
      <c r="G4" s="406"/>
      <c r="H4" s="304" t="s">
        <v>116</v>
      </c>
      <c r="I4" s="311" t="str">
        <f>'[2]ปร.5 บาดาลขนาดใหญ่'!C9</f>
        <v>28 ก.ย.28</v>
      </c>
      <c r="J4" s="299"/>
      <c r="K4" s="300"/>
    </row>
    <row r="5" spans="1:11" s="318" customFormat="1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</row>
    <row r="6" spans="1:11" s="309" customFormat="1" ht="21.75" customHeight="1">
      <c r="A6" s="319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1" s="309" customFormat="1" ht="21.75" customHeight="1">
      <c r="A7" s="328"/>
      <c r="B7" s="329"/>
      <c r="C7" s="330"/>
      <c r="D7" s="331"/>
      <c r="E7" s="332"/>
      <c r="F7" s="333" t="s">
        <v>121</v>
      </c>
      <c r="G7" s="334" t="s">
        <v>122</v>
      </c>
      <c r="H7" s="333" t="s">
        <v>121</v>
      </c>
      <c r="I7" s="335" t="s">
        <v>122</v>
      </c>
      <c r="J7" s="328" t="s">
        <v>123</v>
      </c>
      <c r="K7" s="336"/>
    </row>
    <row r="8" spans="1:11" s="309" customFormat="1" ht="21.75" customHeight="1">
      <c r="A8" s="547">
        <v>1</v>
      </c>
      <c r="B8" s="609" t="str">
        <f>[3]PVC1!$B$309</f>
        <v>ท่อ PVC.ยาว 4 ม. ชั้น 8. 5 ปลายเรียบ dia 6"+ ข้อต่อ 1 อัน</v>
      </c>
      <c r="C8" s="577"/>
      <c r="D8" s="610" t="s">
        <v>134</v>
      </c>
      <c r="E8" s="579" t="str">
        <f>[3]PVC1!$C$309</f>
        <v>ท่อน</v>
      </c>
      <c r="F8" s="611" t="s">
        <v>134</v>
      </c>
      <c r="G8" s="612" t="str">
        <f>IF(F8="-","-",D8*F8)</f>
        <v>-</v>
      </c>
      <c r="H8" s="611" t="s">
        <v>134</v>
      </c>
      <c r="I8" s="612" t="str">
        <f>IF(H8="-","-",H8*D8)</f>
        <v>-</v>
      </c>
      <c r="J8" s="612">
        <f>SUM(G8,I8)</f>
        <v>0</v>
      </c>
      <c r="K8" s="344"/>
    </row>
    <row r="9" spans="1:11" s="309" customFormat="1" ht="21.75" customHeight="1">
      <c r="A9" s="547"/>
      <c r="B9" s="609"/>
      <c r="C9" s="577"/>
      <c r="D9" s="610"/>
      <c r="E9" s="579"/>
      <c r="F9" s="611"/>
      <c r="G9" s="612"/>
      <c r="H9" s="611"/>
      <c r="I9" s="612"/>
      <c r="J9" s="612"/>
      <c r="K9" s="344"/>
    </row>
    <row r="10" spans="1:11" s="309" customFormat="1" ht="21.75" customHeight="1">
      <c r="A10" s="547">
        <v>2</v>
      </c>
      <c r="B10" s="609" t="str">
        <f>[3]PVC1!$B$308</f>
        <v>ท่อ PVC.ยาว 4 ม. ชั้น 8. 5 ปลายเรียบ dia 5"+ ข้อต่อ 1 อัน</v>
      </c>
      <c r="C10" s="577"/>
      <c r="D10" s="613" t="s">
        <v>134</v>
      </c>
      <c r="E10" s="579" t="str">
        <f>[3]PVC1!$C$308</f>
        <v>ท่อน</v>
      </c>
      <c r="F10" s="614" t="s">
        <v>134</v>
      </c>
      <c r="G10" s="615" t="s">
        <v>134</v>
      </c>
      <c r="H10" s="580" t="s">
        <v>134</v>
      </c>
      <c r="I10" s="612" t="str">
        <f>IF(H10="-","-",H10*D10)</f>
        <v>-</v>
      </c>
      <c r="J10" s="616">
        <f>SUM(G10,I10)</f>
        <v>0</v>
      </c>
      <c r="K10" s="344"/>
    </row>
    <row r="11" spans="1:11" s="309" customFormat="1" ht="21.75" customHeight="1">
      <c r="A11" s="547"/>
      <c r="B11" s="609"/>
      <c r="C11" s="577"/>
      <c r="D11" s="610"/>
      <c r="E11" s="579"/>
      <c r="F11" s="617"/>
      <c r="G11" s="551"/>
      <c r="H11" s="580"/>
      <c r="I11" s="454"/>
      <c r="J11" s="618"/>
      <c r="K11" s="344"/>
    </row>
    <row r="12" spans="1:11" s="309" customFormat="1" ht="21.75" customHeight="1">
      <c r="A12" s="547">
        <v>3</v>
      </c>
      <c r="B12" s="609" t="str">
        <f>[3]PVC1!$B$307</f>
        <v>ท่อ PVC.ยาว 4 ม. ชั้น 8. 5 ปลายเรียบ dia 4"+ ข้อต่อ 1 อัน</v>
      </c>
      <c r="C12" s="577"/>
      <c r="D12" s="610">
        <v>200</v>
      </c>
      <c r="E12" s="579" t="str">
        <f>[3]PVC1!$C$307</f>
        <v>ท่อน</v>
      </c>
      <c r="F12" s="523">
        <f>[3]PVC1!$D$307</f>
        <v>690</v>
      </c>
      <c r="G12" s="551">
        <f>IF(F12="-","-",D12*F12)</f>
        <v>138000</v>
      </c>
      <c r="H12" s="523">
        <f>[3]PVC1!$E$307</f>
        <v>140</v>
      </c>
      <c r="I12" s="454">
        <f>IF(H12="-","-",H12*D12)</f>
        <v>28000</v>
      </c>
      <c r="J12" s="618">
        <f>SUM(G12,I12)</f>
        <v>166000</v>
      </c>
      <c r="K12" s="344"/>
    </row>
    <row r="13" spans="1:11" s="309" customFormat="1" ht="21.75" customHeight="1">
      <c r="A13" s="547"/>
      <c r="B13" s="609"/>
      <c r="C13" s="577"/>
      <c r="D13" s="610"/>
      <c r="E13" s="579"/>
      <c r="F13" s="617"/>
      <c r="G13" s="551"/>
      <c r="H13" s="617"/>
      <c r="I13" s="454"/>
      <c r="J13" s="618"/>
      <c r="K13" s="344"/>
    </row>
    <row r="14" spans="1:11" s="309" customFormat="1" ht="21.75" customHeight="1">
      <c r="A14" s="547">
        <v>4</v>
      </c>
      <c r="B14" s="609" t="str">
        <f>[3]PVC1!$B$306</f>
        <v>ท่อ PVC.ยาว 4 ม. ชั้น 8. 5 ปลายเรียบ dia 3"+ ข้อต่อ 1 อัน</v>
      </c>
      <c r="C14" s="577"/>
      <c r="D14" s="610">
        <v>300</v>
      </c>
      <c r="E14" s="579" t="str">
        <f>[3]PVC1!$C$306</f>
        <v>ท่อน</v>
      </c>
      <c r="F14" s="523">
        <f>[3]PVC1!$D$306</f>
        <v>420</v>
      </c>
      <c r="G14" s="551">
        <f>IF(F14="-","-",D14*F14)</f>
        <v>126000</v>
      </c>
      <c r="H14" s="523">
        <f>[3]PVC1!$E$306</f>
        <v>100</v>
      </c>
      <c r="I14" s="454">
        <f>IF(H14="-","-",H14*D14)</f>
        <v>30000</v>
      </c>
      <c r="J14" s="618">
        <f>SUM(G14,I14)</f>
        <v>156000</v>
      </c>
      <c r="K14" s="344"/>
    </row>
    <row r="15" spans="1:11" s="309" customFormat="1" ht="21.75" customHeight="1">
      <c r="A15" s="547"/>
      <c r="B15" s="609"/>
      <c r="C15" s="577"/>
      <c r="D15" s="610"/>
      <c r="E15" s="579"/>
      <c r="F15" s="617"/>
      <c r="G15" s="551"/>
      <c r="H15" s="580"/>
      <c r="I15" s="454"/>
      <c r="J15" s="618"/>
      <c r="K15" s="344"/>
    </row>
    <row r="16" spans="1:11" s="309" customFormat="1" ht="21.75" customHeight="1">
      <c r="A16" s="547">
        <v>5</v>
      </c>
      <c r="B16" s="609" t="str">
        <f>[3]PVC1!$B$305</f>
        <v>ท่อ PVC.ยาว 4 ม. ชั้น 8. 5 ปลายเรียบ dia 2 1/2"+ ข้อต่อ 1 อัน</v>
      </c>
      <c r="C16" s="577"/>
      <c r="D16" s="610" t="s">
        <v>134</v>
      </c>
      <c r="E16" s="579" t="str">
        <f>[3]PVC1!$C$305</f>
        <v>ท่อน</v>
      </c>
      <c r="F16" s="614" t="s">
        <v>134</v>
      </c>
      <c r="G16" s="615" t="s">
        <v>134</v>
      </c>
      <c r="H16" s="614" t="s">
        <v>134</v>
      </c>
      <c r="I16" s="615" t="str">
        <f>IF(H16="-","-",H16*D16)</f>
        <v>-</v>
      </c>
      <c r="J16" s="616">
        <f>SUM(G16,I16)</f>
        <v>0</v>
      </c>
      <c r="K16" s="344"/>
    </row>
    <row r="17" spans="1:14" s="309" customFormat="1" ht="21.75" customHeight="1">
      <c r="A17" s="547"/>
      <c r="B17" s="609"/>
      <c r="C17" s="577"/>
      <c r="D17" s="610"/>
      <c r="E17" s="579"/>
      <c r="F17" s="617"/>
      <c r="G17" s="551"/>
      <c r="H17" s="580"/>
      <c r="I17" s="454"/>
      <c r="J17" s="618"/>
      <c r="K17" s="344"/>
    </row>
    <row r="18" spans="1:14" s="309" customFormat="1" ht="21.75" customHeight="1">
      <c r="A18" s="547">
        <v>6</v>
      </c>
      <c r="B18" s="609" t="str">
        <f>[3]PVC1!$B$304</f>
        <v>ท่อ PVC.ยาว 4 ม. ชั้น 8. 5 ปลายเรียบ dia 2"+ ข้อต่อ 1 อัน</v>
      </c>
      <c r="C18" s="577"/>
      <c r="D18" s="610">
        <v>250</v>
      </c>
      <c r="E18" s="579" t="str">
        <f>[3]PVC1!$C$304</f>
        <v>ท่อน</v>
      </c>
      <c r="F18" s="523">
        <f>[3]PVC1!$D$304</f>
        <v>187</v>
      </c>
      <c r="G18" s="551">
        <f>IF(F18="-","-",D18*F18)</f>
        <v>46750</v>
      </c>
      <c r="H18" s="523">
        <f>[3]PVC1!$E$304</f>
        <v>84</v>
      </c>
      <c r="I18" s="454">
        <f>IF(H18="-","-",H18*D18)</f>
        <v>21000</v>
      </c>
      <c r="J18" s="618">
        <f>SUM(G18,I18)</f>
        <v>67750</v>
      </c>
      <c r="K18" s="344"/>
    </row>
    <row r="19" spans="1:14" s="309" customFormat="1" ht="21.75" customHeight="1">
      <c r="A19" s="547"/>
      <c r="B19" s="609"/>
      <c r="C19" s="577"/>
      <c r="D19" s="610"/>
      <c r="E19" s="579"/>
      <c r="F19" s="617"/>
      <c r="G19" s="551"/>
      <c r="H19" s="580"/>
      <c r="I19" s="454"/>
      <c r="J19" s="618"/>
      <c r="K19" s="344"/>
    </row>
    <row r="20" spans="1:14" s="309" customFormat="1" ht="21.75" customHeight="1">
      <c r="A20" s="547">
        <v>7</v>
      </c>
      <c r="B20" s="609" t="str">
        <f>[3]PVC1!$B$303</f>
        <v>ท่อ PVC.ยาว 4 ม. ชั้น 8. 5 ปลายเรียบ dia 1 1/2"+ ข้อต่อ 1 อัน</v>
      </c>
      <c r="C20" s="577"/>
      <c r="D20" s="613" t="s">
        <v>134</v>
      </c>
      <c r="E20" s="579" t="str">
        <f>[3]PVC1!$C$303</f>
        <v>ท่อน</v>
      </c>
      <c r="F20" s="614" t="s">
        <v>134</v>
      </c>
      <c r="G20" s="615" t="str">
        <f>IF(F20="-","-",D20*F20)</f>
        <v>-</v>
      </c>
      <c r="H20" s="614" t="s">
        <v>134</v>
      </c>
      <c r="I20" s="615" t="str">
        <f>IF(H20="-","-",H20*D20)</f>
        <v>-</v>
      </c>
      <c r="J20" s="612">
        <f>SUM(G20,I20)</f>
        <v>0</v>
      </c>
      <c r="K20" s="344"/>
      <c r="N20" s="309">
        <v>0</v>
      </c>
    </row>
    <row r="21" spans="1:14" s="309" customFormat="1" ht="21.75" customHeight="1">
      <c r="A21" s="547"/>
      <c r="B21" s="609"/>
      <c r="C21" s="577"/>
      <c r="D21" s="610"/>
      <c r="E21" s="579"/>
      <c r="F21" s="619"/>
      <c r="G21" s="551"/>
      <c r="H21" s="580"/>
      <c r="I21" s="454"/>
      <c r="J21" s="618"/>
      <c r="K21" s="344"/>
    </row>
    <row r="22" spans="1:14" s="309" customFormat="1" ht="21.75" customHeight="1">
      <c r="A22" s="547">
        <v>8</v>
      </c>
      <c r="B22" s="477" t="s">
        <v>231</v>
      </c>
      <c r="C22" s="577"/>
      <c r="D22" s="610">
        <v>20</v>
      </c>
      <c r="E22" s="579" t="s">
        <v>232</v>
      </c>
      <c r="F22" s="518">
        <v>260</v>
      </c>
      <c r="G22" s="551">
        <f>IF(F22="-","-",D22*F22)</f>
        <v>5200</v>
      </c>
      <c r="H22" s="614" t="s">
        <v>134</v>
      </c>
      <c r="I22" s="615" t="str">
        <f>IF(H22="-","-",H22*D22)</f>
        <v>-</v>
      </c>
      <c r="J22" s="618">
        <f>SUM(G22,I22)</f>
        <v>5200</v>
      </c>
      <c r="K22" s="344"/>
    </row>
    <row r="23" spans="1:14" ht="21.75" customHeight="1">
      <c r="A23" s="620">
        <v>9</v>
      </c>
      <c r="B23" s="621" t="s">
        <v>233</v>
      </c>
      <c r="C23" s="365"/>
      <c r="D23" s="622"/>
      <c r="E23" s="577" t="s">
        <v>14</v>
      </c>
      <c r="F23" s="498">
        <v>34000</v>
      </c>
      <c r="G23" s="498">
        <f>F23</f>
        <v>34000</v>
      </c>
      <c r="H23" s="623">
        <v>0</v>
      </c>
      <c r="I23" s="623">
        <f>IF(H23="-","-",H23*D23)</f>
        <v>0</v>
      </c>
      <c r="J23" s="618">
        <f>SUM(G23,I23)</f>
        <v>34000</v>
      </c>
      <c r="K23" s="624"/>
    </row>
    <row r="24" spans="1:14" ht="21.75" customHeight="1">
      <c r="A24" s="451"/>
      <c r="B24" s="309"/>
      <c r="C24" s="365"/>
      <c r="D24" s="622"/>
      <c r="E24" s="577"/>
      <c r="F24" s="498"/>
      <c r="G24" s="498"/>
      <c r="H24" s="498"/>
      <c r="I24" s="498"/>
      <c r="J24" s="497"/>
      <c r="K24" s="624"/>
    </row>
    <row r="25" spans="1:14" ht="21.75" customHeight="1">
      <c r="A25" s="451"/>
      <c r="B25" s="309"/>
      <c r="C25" s="365"/>
      <c r="D25" s="622"/>
      <c r="E25" s="577"/>
      <c r="F25" s="498"/>
      <c r="G25" s="498"/>
      <c r="H25" s="498"/>
      <c r="I25" s="498"/>
      <c r="J25" s="497"/>
      <c r="K25" s="624"/>
    </row>
    <row r="26" spans="1:14" ht="21.75" customHeight="1">
      <c r="A26" s="385"/>
      <c r="B26" s="386"/>
      <c r="C26" s="387" t="s">
        <v>124</v>
      </c>
      <c r="D26" s="388"/>
      <c r="E26" s="389"/>
      <c r="F26" s="390"/>
      <c r="G26" s="391">
        <f>SUM(G8:G25)</f>
        <v>349950</v>
      </c>
      <c r="H26" s="392"/>
      <c r="I26" s="391">
        <f>SUM(I8:I25)</f>
        <v>79000</v>
      </c>
      <c r="J26" s="625">
        <f>SUM(J8:J25)</f>
        <v>428950</v>
      </c>
      <c r="K26" s="626"/>
    </row>
    <row r="27" spans="1:14" ht="21.75" customHeight="1">
      <c r="A27" s="328"/>
      <c r="B27" s="395"/>
      <c r="C27" s="396" t="s">
        <v>125</v>
      </c>
      <c r="D27" s="397"/>
      <c r="E27" s="330"/>
      <c r="F27" s="398"/>
      <c r="G27" s="399"/>
      <c r="H27" s="400"/>
      <c r="I27" s="399"/>
      <c r="J27" s="401">
        <f>ROUNDDOWN(J26,-2)</f>
        <v>428900</v>
      </c>
      <c r="K27" s="627"/>
    </row>
    <row r="28" spans="1:14" ht="21.75" customHeight="1"/>
    <row r="29" spans="1:14" ht="21.75" customHeight="1"/>
    <row r="30" spans="1:14" ht="39.950000000000003" customHeight="1">
      <c r="A30" s="48" t="s">
        <v>33</v>
      </c>
      <c r="B30" s="75" t="s">
        <v>195</v>
      </c>
      <c r="C30" s="47"/>
      <c r="D30" s="48" t="s">
        <v>35</v>
      </c>
      <c r="E30" s="75" t="s">
        <v>43</v>
      </c>
      <c r="F30" s="50"/>
      <c r="G30" s="47"/>
      <c r="H30"/>
      <c r="I30"/>
      <c r="J30"/>
      <c r="K30" s="383"/>
    </row>
    <row r="31" spans="1:14" ht="30" customHeight="1">
      <c r="A31" s="211"/>
      <c r="B31" s="76" t="s">
        <v>194</v>
      </c>
      <c r="C31" s="52"/>
      <c r="D31"/>
      <c r="E31" s="49" t="s">
        <v>45</v>
      </c>
      <c r="F31"/>
      <c r="G31" s="47"/>
      <c r="H31"/>
      <c r="I31"/>
      <c r="J31"/>
      <c r="K31" s="383"/>
    </row>
    <row r="32" spans="1:14" ht="21.75" customHeight="1">
      <c r="A32"/>
      <c r="B32" s="210" t="s">
        <v>185</v>
      </c>
      <c r="C32" s="52"/>
      <c r="D32"/>
      <c r="E32" s="75" t="s">
        <v>167</v>
      </c>
      <c r="F32"/>
      <c r="G32" s="47"/>
      <c r="H32"/>
      <c r="I32"/>
      <c r="J32"/>
      <c r="K32" s="383"/>
    </row>
    <row r="33" spans="1:11" ht="39.950000000000003" customHeight="1">
      <c r="A33"/>
      <c r="B33" s="49"/>
      <c r="C33" s="50"/>
      <c r="D33"/>
      <c r="E33" s="49" t="s">
        <v>47</v>
      </c>
      <c r="F33" s="50"/>
      <c r="G33"/>
      <c r="H33"/>
      <c r="I33"/>
      <c r="J33"/>
      <c r="K33" s="383"/>
    </row>
    <row r="34" spans="1:11" ht="30" customHeight="1">
      <c r="A34" s="48"/>
      <c r="B34" s="49" t="s">
        <v>34</v>
      </c>
      <c r="C34" s="50"/>
      <c r="D34" s="48" t="s">
        <v>48</v>
      </c>
      <c r="E34" s="49" t="s">
        <v>49</v>
      </c>
      <c r="F34"/>
      <c r="G34"/>
      <c r="H34"/>
      <c r="I34"/>
      <c r="J34"/>
      <c r="K34" s="383"/>
    </row>
    <row r="35" spans="1:11" ht="21.75" customHeight="1">
      <c r="A35"/>
      <c r="B35" s="51"/>
      <c r="C35"/>
      <c r="D35" t="s">
        <v>48</v>
      </c>
      <c r="E35" s="49" t="s">
        <v>50</v>
      </c>
      <c r="F35"/>
      <c r="G35"/>
      <c r="H35"/>
      <c r="I35"/>
      <c r="J35"/>
    </row>
    <row r="36" spans="1:11" ht="21.75" customHeight="1">
      <c r="A36"/>
      <c r="B36" s="49"/>
      <c r="C36" s="50"/>
      <c r="D36" s="50" t="s">
        <v>51</v>
      </c>
      <c r="E36" t="s">
        <v>52</v>
      </c>
      <c r="F36" s="38"/>
      <c r="G36"/>
      <c r="H36"/>
      <c r="I36"/>
      <c r="J36"/>
    </row>
    <row r="37" spans="1:11" ht="21.75" customHeight="1">
      <c r="A37" s="486"/>
      <c r="B37" s="487"/>
      <c r="C37" s="318"/>
      <c r="D37" s="383"/>
      <c r="E37" s="383"/>
      <c r="F37" s="383"/>
      <c r="G37" s="383"/>
      <c r="H37" s="383"/>
      <c r="I37" s="383"/>
      <c r="J37" s="318"/>
    </row>
    <row r="38" spans="1:11" ht="21.75" customHeight="1"/>
    <row r="39" spans="1:11" ht="21.75" customHeight="1"/>
    <row r="40" spans="1:11" ht="21.75" customHeight="1"/>
    <row r="41" spans="1:11" ht="21.75" customHeight="1"/>
    <row r="42" spans="1:11" ht="21.75" customHeight="1"/>
    <row r="43" spans="1:11" ht="21.75" customHeight="1"/>
    <row r="44" spans="1:11" ht="21.75" customHeight="1"/>
    <row r="45" spans="1:11" ht="21.75" customHeight="1"/>
    <row r="46" spans="1:11" ht="21.75" customHeight="1"/>
    <row r="47" spans="1:11" ht="21.75" customHeight="1"/>
    <row r="48" spans="1:11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</sheetData>
  <pageMargins left="0.11811023622047245" right="0" top="0.98425196850393704" bottom="0.19685039370078741" header="0.51181102362204722" footer="0.51181102362204722"/>
  <pageSetup paperSize="9" scale="85" orientation="portrait" r:id="rId1"/>
  <headerFooter alignWithMargins="0">
    <oddHeader>&amp;Rแบบ ปร.4 แผ่นที่&amp;P/1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130"/>
  <sheetViews>
    <sheetView zoomScale="75" workbookViewId="0">
      <selection activeCell="N13" sqref="N13"/>
    </sheetView>
  </sheetViews>
  <sheetFormatPr defaultRowHeight="21.75"/>
  <cols>
    <col min="1" max="1" width="12.85546875" style="383" customWidth="1"/>
    <col min="2" max="2" width="20.5703125" style="318" customWidth="1"/>
    <col min="3" max="3" width="20.42578125" style="318" customWidth="1"/>
    <col min="4" max="4" width="11.85546875" style="383" customWidth="1"/>
    <col min="5" max="5" width="12.140625" style="383" customWidth="1"/>
    <col min="6" max="9" width="11.7109375" style="383" customWidth="1"/>
    <col min="10" max="11" width="11.7109375" style="318" customWidth="1"/>
    <col min="12" max="16384" width="9.140625" style="318"/>
  </cols>
  <sheetData>
    <row r="1" spans="1:11" ht="21.75" customHeight="1">
      <c r="A1" s="293" t="s">
        <v>110</v>
      </c>
      <c r="B1" s="294"/>
      <c r="C1" s="295" t="s">
        <v>229</v>
      </c>
      <c r="D1" s="296"/>
      <c r="E1" s="294"/>
      <c r="F1" s="297"/>
      <c r="G1" s="298"/>
      <c r="H1" s="298"/>
      <c r="I1" s="297"/>
      <c r="J1" s="299"/>
      <c r="K1" s="300"/>
    </row>
    <row r="2" spans="1:11" ht="21.75" customHeight="1">
      <c r="A2" s="293" t="str">
        <f>'[4]แบบ ปร.6'!$A$2</f>
        <v>สถานที่ก่อสร้าง</v>
      </c>
      <c r="B2" s="294"/>
      <c r="C2" s="494" t="s">
        <v>127</v>
      </c>
      <c r="D2" s="303"/>
      <c r="E2" s="294"/>
      <c r="F2" s="304"/>
      <c r="G2" s="308"/>
      <c r="H2" s="304" t="s">
        <v>6</v>
      </c>
      <c r="I2" s="308" t="s">
        <v>112</v>
      </c>
      <c r="J2" s="308"/>
      <c r="K2" s="307"/>
    </row>
    <row r="3" spans="1:11" ht="21.75" customHeight="1">
      <c r="A3" s="293" t="s">
        <v>114</v>
      </c>
      <c r="B3" s="294"/>
      <c r="C3" s="295" t="str">
        <f>'[4]แบบ ปร.6'!$A$4</f>
        <v>สำนักบริหารจัดการน้ำ  กรมทรัพยากรน้ำ</v>
      </c>
      <c r="D3" s="303"/>
      <c r="E3" s="294"/>
      <c r="F3" s="304" t="s">
        <v>128</v>
      </c>
      <c r="G3" s="308"/>
      <c r="H3" s="308"/>
      <c r="I3" s="304"/>
      <c r="J3" s="306"/>
      <c r="K3" s="307"/>
    </row>
    <row r="4" spans="1:11" ht="21.75" customHeight="1">
      <c r="A4" s="293" t="s">
        <v>115</v>
      </c>
      <c r="B4" s="294"/>
      <c r="C4" s="302" t="s">
        <v>130</v>
      </c>
      <c r="D4" s="303"/>
      <c r="E4" s="294"/>
      <c r="F4" s="304"/>
      <c r="G4" s="495"/>
      <c r="H4" s="304" t="s">
        <v>116</v>
      </c>
      <c r="I4" s="311" t="str">
        <f>'[2]ปร.5 บาดาลขนาดใหญ่'!C9</f>
        <v>28 ก.ย.28</v>
      </c>
      <c r="J4" s="299"/>
      <c r="K4" s="300"/>
    </row>
    <row r="5" spans="1:11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</row>
    <row r="6" spans="1:11" s="309" customFormat="1" ht="21.75" customHeight="1">
      <c r="A6" s="319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1" s="309" customFormat="1" ht="21.75" customHeight="1">
      <c r="A7" s="328"/>
      <c r="B7" s="329"/>
      <c r="C7" s="330"/>
      <c r="D7" s="331"/>
      <c r="E7" s="332"/>
      <c r="F7" s="333" t="s">
        <v>121</v>
      </c>
      <c r="G7" s="334" t="s">
        <v>122</v>
      </c>
      <c r="H7" s="333" t="s">
        <v>121</v>
      </c>
      <c r="I7" s="335" t="s">
        <v>122</v>
      </c>
      <c r="J7" s="328" t="s">
        <v>123</v>
      </c>
      <c r="K7" s="336"/>
    </row>
    <row r="8" spans="1:11" ht="21.75" customHeight="1">
      <c r="A8" s="419">
        <v>1</v>
      </c>
      <c r="B8" s="383" t="str">
        <f>[3]ชุดวิเคราะห์!$B$2</f>
        <v>เครื่องมือตรวจวัดความเป็นกรด-ด่างในน้ำ</v>
      </c>
      <c r="C8" s="542"/>
      <c r="D8" s="529">
        <v>1</v>
      </c>
      <c r="E8" s="409" t="str">
        <f>[3]ชุดวิเคราะห์!$C$2</f>
        <v>ชุด</v>
      </c>
      <c r="F8" s="413">
        <f>[3]ชุดวิเคราะห์!$D$2</f>
        <v>3800</v>
      </c>
      <c r="G8" s="372">
        <f>SUM(F8*D8)</f>
        <v>3800</v>
      </c>
      <c r="H8" s="413" t="s">
        <v>134</v>
      </c>
      <c r="I8" s="413" t="s">
        <v>134</v>
      </c>
      <c r="J8" s="346">
        <f>SUM(G8,I8)</f>
        <v>3800</v>
      </c>
      <c r="K8" s="412"/>
    </row>
    <row r="9" spans="1:11" ht="21.75" customHeight="1">
      <c r="A9" s="419"/>
      <c r="B9" s="477"/>
      <c r="C9" s="344"/>
      <c r="D9" s="543"/>
      <c r="E9" s="409"/>
      <c r="F9" s="413"/>
      <c r="G9" s="372"/>
      <c r="H9" s="413"/>
      <c r="I9" s="413"/>
      <c r="J9" s="412"/>
      <c r="K9" s="412"/>
    </row>
    <row r="10" spans="1:11" ht="21.75" customHeight="1">
      <c r="A10" s="419"/>
      <c r="B10" s="416"/>
      <c r="C10" s="412"/>
      <c r="D10" s="544"/>
      <c r="E10" s="423"/>
      <c r="F10" s="413"/>
      <c r="G10" s="372"/>
      <c r="H10" s="413"/>
      <c r="I10" s="413"/>
      <c r="J10" s="412"/>
      <c r="K10" s="412"/>
    </row>
    <row r="11" spans="1:11" ht="21.75" customHeight="1">
      <c r="A11" s="419"/>
      <c r="B11" s="416"/>
      <c r="C11" s="412"/>
      <c r="D11" s="544"/>
      <c r="E11" s="423"/>
      <c r="F11" s="413"/>
      <c r="G11" s="372"/>
      <c r="H11" s="413"/>
      <c r="I11" s="413"/>
      <c r="J11" s="412"/>
      <c r="K11" s="412"/>
    </row>
    <row r="12" spans="1:11" s="309" customFormat="1" ht="21.75" customHeight="1">
      <c r="A12" s="385"/>
      <c r="B12" s="386"/>
      <c r="C12" s="387" t="s">
        <v>124</v>
      </c>
      <c r="D12" s="388"/>
      <c r="E12" s="389"/>
      <c r="F12" s="390"/>
      <c r="G12" s="391">
        <f>SUM(G8:G11)</f>
        <v>3800</v>
      </c>
      <c r="H12" s="392"/>
      <c r="I12" s="605">
        <f>SUM(I8:I11)</f>
        <v>0</v>
      </c>
      <c r="J12" s="393">
        <f>SUM(J8:J11)</f>
        <v>3800</v>
      </c>
      <c r="K12" s="455"/>
    </row>
    <row r="13" spans="1:11" s="337" customFormat="1" ht="21.75" customHeight="1">
      <c r="A13" s="606"/>
      <c r="B13" s="607"/>
      <c r="C13" s="396" t="s">
        <v>189</v>
      </c>
      <c r="D13" s="397"/>
      <c r="E13" s="330"/>
      <c r="F13" s="398"/>
      <c r="G13" s="399"/>
      <c r="H13" s="400"/>
      <c r="I13" s="399"/>
      <c r="J13" s="399">
        <f>ROUNDDOWN(J12,0)</f>
        <v>3800</v>
      </c>
      <c r="K13" s="456"/>
    </row>
    <row r="14" spans="1:11" s="337" customFormat="1" ht="21.75" customHeight="1">
      <c r="A14" s="486"/>
      <c r="B14" s="487"/>
      <c r="C14" s="365"/>
      <c r="D14" s="488"/>
      <c r="E14" s="312"/>
      <c r="F14" s="489"/>
      <c r="G14" s="490"/>
      <c r="H14" s="491"/>
      <c r="I14" s="490"/>
      <c r="J14" s="490"/>
      <c r="K14" s="487"/>
    </row>
    <row r="15" spans="1:11" s="337" customFormat="1" ht="21.75" customHeight="1">
      <c r="A15" s="486"/>
      <c r="B15" s="487"/>
      <c r="C15" s="365"/>
      <c r="D15" s="488"/>
      <c r="E15" s="312"/>
      <c r="F15" s="489"/>
      <c r="G15" s="490"/>
      <c r="H15" s="491"/>
      <c r="I15" s="490"/>
      <c r="J15" s="490"/>
      <c r="K15" s="487"/>
    </row>
    <row r="16" spans="1:11" s="337" customFormat="1" ht="21.75" customHeight="1">
      <c r="A16" s="486"/>
      <c r="B16" s="487"/>
      <c r="C16" s="318"/>
      <c r="D16" s="383"/>
      <c r="E16" s="383"/>
      <c r="F16" s="383"/>
      <c r="G16" s="383"/>
      <c r="H16" s="383"/>
      <c r="I16" s="383"/>
      <c r="J16" s="318"/>
      <c r="K16" s="318"/>
    </row>
    <row r="17" spans="1:11" s="337" customFormat="1" ht="21.75" customHeight="1">
      <c r="A17" s="48" t="s">
        <v>33</v>
      </c>
      <c r="B17" s="75" t="s">
        <v>195</v>
      </c>
      <c r="C17" s="47"/>
      <c r="D17" s="48" t="s">
        <v>35</v>
      </c>
      <c r="E17" s="75" t="s">
        <v>43</v>
      </c>
      <c r="F17" s="50"/>
      <c r="G17" s="47"/>
      <c r="H17"/>
      <c r="I17"/>
      <c r="J17"/>
      <c r="K17" s="318"/>
    </row>
    <row r="18" spans="1:11" s="337" customFormat="1" ht="21.75" customHeight="1">
      <c r="A18" s="211"/>
      <c r="B18" s="76" t="s">
        <v>194</v>
      </c>
      <c r="C18" s="52"/>
      <c r="D18"/>
      <c r="E18" s="49" t="s">
        <v>45</v>
      </c>
      <c r="F18"/>
      <c r="G18" s="47"/>
      <c r="H18"/>
      <c r="I18"/>
      <c r="J18"/>
      <c r="K18" s="318"/>
    </row>
    <row r="19" spans="1:11" s="337" customFormat="1" ht="23.25" customHeight="1">
      <c r="A19"/>
      <c r="B19" s="210" t="s">
        <v>185</v>
      </c>
      <c r="C19" s="52"/>
      <c r="D19"/>
      <c r="E19" s="75" t="s">
        <v>167</v>
      </c>
      <c r="F19"/>
      <c r="G19" s="47"/>
      <c r="H19"/>
      <c r="I19"/>
      <c r="J19"/>
      <c r="K19" s="318"/>
    </row>
    <row r="20" spans="1:11" s="337" customFormat="1" ht="48.75" customHeight="1">
      <c r="A20"/>
      <c r="B20" s="49"/>
      <c r="C20" s="50"/>
      <c r="D20"/>
      <c r="E20" s="49" t="s">
        <v>47</v>
      </c>
      <c r="F20" s="50"/>
      <c r="G20"/>
      <c r="H20"/>
      <c r="I20"/>
      <c r="J20"/>
      <c r="K20" s="318"/>
    </row>
    <row r="21" spans="1:11" s="337" customFormat="1" ht="21.75" customHeight="1">
      <c r="A21" s="48"/>
      <c r="B21" s="49" t="s">
        <v>34</v>
      </c>
      <c r="C21" s="50"/>
      <c r="D21" s="48" t="s">
        <v>48</v>
      </c>
      <c r="E21" s="49" t="s">
        <v>49</v>
      </c>
      <c r="F21"/>
      <c r="G21"/>
      <c r="H21"/>
      <c r="I21"/>
      <c r="J21"/>
      <c r="K21" s="318"/>
    </row>
    <row r="22" spans="1:11" s="337" customFormat="1" ht="23.25" customHeight="1">
      <c r="A22"/>
      <c r="B22" s="51"/>
      <c r="C22"/>
      <c r="D22" t="s">
        <v>48</v>
      </c>
      <c r="E22" s="49" t="s">
        <v>50</v>
      </c>
      <c r="F22"/>
      <c r="G22"/>
      <c r="H22"/>
      <c r="I22"/>
      <c r="J22"/>
      <c r="K22" s="318"/>
    </row>
    <row r="23" spans="1:11" s="337" customFormat="1" ht="21.75" customHeight="1">
      <c r="A23"/>
      <c r="B23" s="49"/>
      <c r="C23" s="50"/>
      <c r="D23" s="50" t="s">
        <v>51</v>
      </c>
      <c r="E23" t="s">
        <v>52</v>
      </c>
      <c r="F23" s="38"/>
      <c r="G23"/>
      <c r="H23"/>
      <c r="I23"/>
      <c r="J23"/>
      <c r="K23" s="318"/>
    </row>
    <row r="24" spans="1:11" s="337" customFormat="1" ht="21.75" customHeight="1">
      <c r="A24" s="486"/>
      <c r="B24" s="487"/>
      <c r="C24" s="318"/>
      <c r="D24" s="383"/>
      <c r="E24" s="383"/>
      <c r="F24" s="383"/>
      <c r="G24" s="383"/>
      <c r="H24" s="383"/>
      <c r="I24" s="383"/>
      <c r="J24" s="318"/>
      <c r="K24" s="318"/>
    </row>
    <row r="25" spans="1:11" s="337" customFormat="1" ht="21.75" customHeight="1">
      <c r="A25" s="486"/>
      <c r="B25" s="487"/>
      <c r="C25" s="318"/>
      <c r="D25" s="383"/>
      <c r="E25" s="383"/>
      <c r="F25" s="383"/>
      <c r="G25" s="383"/>
      <c r="H25" s="383"/>
      <c r="I25" s="383"/>
      <c r="J25" s="318"/>
      <c r="K25" s="318"/>
    </row>
    <row r="26" spans="1:11" s="337" customFormat="1" ht="21.75" customHeight="1">
      <c r="A26" s="486"/>
      <c r="B26" s="487"/>
      <c r="C26" s="318"/>
      <c r="D26" s="383"/>
      <c r="E26" s="383"/>
      <c r="F26" s="383"/>
      <c r="G26" s="383"/>
      <c r="H26" s="383"/>
      <c r="I26" s="383"/>
      <c r="J26" s="318"/>
      <c r="K26" s="318"/>
    </row>
    <row r="27" spans="1:11" s="337" customFormat="1" ht="21.75" customHeight="1">
      <c r="A27" s="486"/>
      <c r="B27" s="487"/>
      <c r="C27" s="318"/>
      <c r="D27" s="383"/>
      <c r="E27" s="383"/>
      <c r="F27" s="383"/>
      <c r="G27" s="383"/>
      <c r="H27" s="383"/>
      <c r="I27" s="383"/>
      <c r="J27" s="318"/>
      <c r="K27" s="318"/>
    </row>
    <row r="28" spans="1:11" s="337" customFormat="1" ht="21.75" customHeight="1">
      <c r="A28" s="486"/>
      <c r="B28" s="487"/>
      <c r="C28" s="318"/>
      <c r="D28" s="383"/>
      <c r="E28" s="383"/>
      <c r="F28" s="383"/>
      <c r="G28" s="383"/>
      <c r="H28" s="383"/>
      <c r="I28" s="383"/>
      <c r="J28" s="318"/>
      <c r="K28" s="318"/>
    </row>
    <row r="29" spans="1:11" s="337" customFormat="1" ht="21.75" customHeight="1">
      <c r="A29" s="486"/>
      <c r="B29" s="487"/>
      <c r="C29" s="318"/>
      <c r="D29" s="383"/>
      <c r="E29" s="383"/>
      <c r="F29" s="383"/>
      <c r="G29" s="383"/>
      <c r="H29" s="383"/>
      <c r="I29" s="383"/>
      <c r="J29" s="318"/>
      <c r="K29" s="318"/>
    </row>
    <row r="30" spans="1:11" s="337" customFormat="1" ht="21.75" customHeight="1">
      <c r="A30" s="486"/>
      <c r="B30" s="487"/>
      <c r="C30" s="318"/>
      <c r="D30" s="383"/>
      <c r="E30" s="383"/>
      <c r="F30" s="383"/>
      <c r="G30" s="383"/>
      <c r="H30" s="383"/>
      <c r="I30" s="383"/>
      <c r="J30" s="318"/>
      <c r="K30" s="318"/>
    </row>
    <row r="31" spans="1:11" s="337" customFormat="1" ht="21.75" customHeight="1">
      <c r="A31" s="486"/>
      <c r="B31" s="487"/>
      <c r="C31" s="318"/>
      <c r="D31" s="383"/>
      <c r="E31" s="383"/>
      <c r="F31" s="383"/>
      <c r="G31" s="383"/>
      <c r="H31" s="383"/>
      <c r="I31" s="383"/>
      <c r="J31" s="318"/>
      <c r="K31" s="318"/>
    </row>
    <row r="32" spans="1:11" s="337" customFormat="1" ht="21.75" customHeight="1">
      <c r="A32" s="486"/>
      <c r="B32" s="487"/>
      <c r="C32" s="318"/>
      <c r="D32" s="383"/>
      <c r="E32" s="383"/>
      <c r="F32" s="383"/>
      <c r="G32" s="383"/>
      <c r="H32" s="383"/>
      <c r="I32" s="383"/>
      <c r="J32" s="318"/>
      <c r="K32" s="318"/>
    </row>
    <row r="33" spans="1:2" ht="21.75" customHeight="1">
      <c r="A33" s="486"/>
      <c r="B33" s="487"/>
    </row>
    <row r="34" spans="1:2" ht="21.75" customHeight="1"/>
    <row r="35" spans="1:2" ht="21.75" customHeight="1"/>
    <row r="36" spans="1:2" ht="21.75" customHeight="1"/>
    <row r="37" spans="1:2" ht="21.75" customHeight="1"/>
    <row r="38" spans="1:2" ht="21.75" customHeight="1"/>
    <row r="39" spans="1:2" ht="21.75" customHeight="1"/>
    <row r="40" spans="1:2" ht="21.75" customHeight="1"/>
    <row r="41" spans="1:2" ht="21.75" customHeight="1"/>
    <row r="42" spans="1:2" ht="21.75" customHeight="1"/>
    <row r="43" spans="1:2" ht="21.75" customHeight="1"/>
    <row r="44" spans="1:2" ht="21.75" customHeight="1"/>
    <row r="45" spans="1:2" ht="21.75" customHeight="1"/>
    <row r="46" spans="1:2" ht="21.75" customHeight="1"/>
    <row r="47" spans="1:2" ht="21.75" customHeight="1"/>
    <row r="48" spans="1:2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</sheetData>
  <pageMargins left="0.19685039370078741" right="0" top="0.78740157480314965" bottom="0.59055118110236227" header="0.39370078740157483" footer="0.39370078740157483"/>
  <pageSetup paperSize="9" scale="90" orientation="portrait" horizontalDpi="4294967295" r:id="rId1"/>
  <headerFooter alignWithMargins="0">
    <oddHeader>&amp;Rแบบ ปร.4 แผ่นที่ &amp;P/1</oddHeader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136"/>
  <sheetViews>
    <sheetView zoomScale="75" zoomScaleNormal="100" zoomScaleSheetLayoutView="75" workbookViewId="0">
      <selection activeCell="G3" sqref="G3"/>
    </sheetView>
  </sheetViews>
  <sheetFormatPr defaultRowHeight="21.75"/>
  <cols>
    <col min="1" max="1" width="14" style="383" customWidth="1"/>
    <col min="2" max="2" width="21.7109375" style="318" customWidth="1"/>
    <col min="3" max="3" width="15.5703125" style="318" customWidth="1"/>
    <col min="4" max="4" width="5.5703125" style="383" customWidth="1"/>
    <col min="5" max="5" width="6" style="383" customWidth="1"/>
    <col min="6" max="6" width="12.5703125" style="383" customWidth="1"/>
    <col min="7" max="7" width="9.5703125" style="383" customWidth="1"/>
    <col min="8" max="8" width="12.7109375" style="383" customWidth="1"/>
    <col min="9" max="9" width="9.140625" style="383"/>
    <col min="10" max="10" width="11.28515625" style="318" customWidth="1"/>
    <col min="11" max="11" width="10.42578125" style="318" customWidth="1"/>
    <col min="12" max="16384" width="9.140625" style="318"/>
  </cols>
  <sheetData>
    <row r="1" spans="1:11" ht="21.75" customHeight="1">
      <c r="A1" s="293" t="s">
        <v>110</v>
      </c>
      <c r="B1" s="294"/>
      <c r="C1" s="295" t="s">
        <v>215</v>
      </c>
      <c r="D1" s="296"/>
      <c r="E1" s="294"/>
      <c r="F1" s="297"/>
      <c r="G1" s="298"/>
      <c r="H1" s="298"/>
      <c r="I1" s="297"/>
      <c r="J1" s="299"/>
      <c r="K1" s="300"/>
    </row>
    <row r="2" spans="1:11" ht="21.75" customHeight="1">
      <c r="A2" s="293" t="str">
        <f>'[1]แบบ ปร.6'!$A$2</f>
        <v>สถานที่ก่อสร้าง</v>
      </c>
      <c r="B2" s="294"/>
      <c r="C2" s="494" t="s">
        <v>127</v>
      </c>
      <c r="D2" s="303"/>
      <c r="E2" s="294"/>
      <c r="F2" s="304"/>
      <c r="G2" s="308" t="s">
        <v>112</v>
      </c>
      <c r="H2" s="308"/>
      <c r="I2" s="304" t="s">
        <v>113</v>
      </c>
      <c r="J2" s="306"/>
      <c r="K2" s="307"/>
    </row>
    <row r="3" spans="1:11" ht="21.75" customHeight="1">
      <c r="A3" s="293" t="s">
        <v>114</v>
      </c>
      <c r="B3" s="294"/>
      <c r="C3" s="295" t="str">
        <f>'[1]แบบ ปร.6'!$A$4</f>
        <v>สำนักบริหารจัดการน้ำ  กรมทรัพยากรน้ำ</v>
      </c>
      <c r="D3" s="303"/>
      <c r="E3" s="294"/>
      <c r="F3" s="304"/>
      <c r="G3" s="308" t="s">
        <v>128</v>
      </c>
      <c r="H3" s="308"/>
      <c r="I3" s="304"/>
      <c r="J3" s="306"/>
      <c r="K3" s="307"/>
    </row>
    <row r="4" spans="1:11" ht="21.75" customHeight="1">
      <c r="A4" s="293" t="s">
        <v>115</v>
      </c>
      <c r="B4" s="294"/>
      <c r="C4" s="302" t="s">
        <v>130</v>
      </c>
      <c r="D4" s="303"/>
      <c r="E4" s="294"/>
      <c r="F4" s="304" t="s">
        <v>116</v>
      </c>
      <c r="G4" s="495" t="s">
        <v>63</v>
      </c>
      <c r="H4" s="305"/>
      <c r="I4" s="297"/>
      <c r="J4" s="299"/>
      <c r="K4" s="300"/>
    </row>
    <row r="5" spans="1:11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</row>
    <row r="6" spans="1:11" s="309" customFormat="1" ht="21.75" customHeight="1">
      <c r="A6" s="319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1" s="309" customFormat="1" ht="21.75" customHeight="1">
      <c r="A7" s="328"/>
      <c r="B7" s="329"/>
      <c r="C7" s="330"/>
      <c r="D7" s="331"/>
      <c r="E7" s="332"/>
      <c r="F7" s="546" t="s">
        <v>121</v>
      </c>
      <c r="G7" s="334" t="s">
        <v>122</v>
      </c>
      <c r="H7" s="546" t="s">
        <v>121</v>
      </c>
      <c r="I7" s="335" t="s">
        <v>122</v>
      </c>
      <c r="J7" s="328" t="s">
        <v>123</v>
      </c>
      <c r="K7" s="336"/>
    </row>
    <row r="8" spans="1:11" s="309" customFormat="1" ht="21.75" customHeight="1">
      <c r="A8" s="547"/>
      <c r="B8" s="576" t="s">
        <v>216</v>
      </c>
      <c r="C8" s="577"/>
      <c r="D8" s="578"/>
      <c r="E8" s="579"/>
      <c r="F8" s="580"/>
      <c r="G8" s="581"/>
      <c r="H8" s="580"/>
      <c r="I8" s="517"/>
      <c r="J8" s="582"/>
      <c r="K8" s="344"/>
    </row>
    <row r="9" spans="1:11" ht="21.75" customHeight="1">
      <c r="A9" s="419">
        <v>1</v>
      </c>
      <c r="B9" s="416" t="s">
        <v>217</v>
      </c>
      <c r="C9" s="412"/>
      <c r="D9" s="408"/>
      <c r="E9" s="583"/>
      <c r="F9" s="413"/>
      <c r="G9" s="413"/>
      <c r="H9" s="413"/>
      <c r="I9" s="413"/>
      <c r="J9" s="346"/>
      <c r="K9" s="412"/>
    </row>
    <row r="10" spans="1:11" ht="21.75" customHeight="1">
      <c r="A10" s="419"/>
      <c r="B10" s="584" t="s">
        <v>218</v>
      </c>
      <c r="C10" s="412"/>
      <c r="D10" s="408"/>
      <c r="E10" s="409"/>
      <c r="F10" s="413"/>
      <c r="G10" s="413"/>
      <c r="H10" s="413"/>
      <c r="I10" s="413"/>
      <c r="J10" s="412"/>
      <c r="K10" s="412"/>
    </row>
    <row r="11" spans="1:11" ht="21.75" customHeight="1">
      <c r="A11" s="419"/>
      <c r="B11" s="585" t="s">
        <v>219</v>
      </c>
      <c r="C11" s="412"/>
      <c r="D11" s="408"/>
      <c r="E11" s="409"/>
      <c r="F11" s="413"/>
      <c r="G11" s="413"/>
      <c r="H11" s="413"/>
      <c r="I11" s="413"/>
      <c r="J11" s="412"/>
      <c r="K11" s="412"/>
    </row>
    <row r="12" spans="1:11" ht="21.75" customHeight="1">
      <c r="A12" s="419">
        <v>2</v>
      </c>
      <c r="B12" s="416" t="s">
        <v>220</v>
      </c>
      <c r="C12" s="412"/>
      <c r="D12" s="408">
        <v>1</v>
      </c>
      <c r="E12" s="342" t="s">
        <v>205</v>
      </c>
      <c r="F12" s="478">
        <v>0</v>
      </c>
      <c r="G12" s="478">
        <f>IF(F12="-","-",D12*F12)</f>
        <v>0</v>
      </c>
      <c r="H12" s="478">
        <v>0</v>
      </c>
      <c r="I12" s="478">
        <f>IF(H12="-","-",H12*D12)</f>
        <v>0</v>
      </c>
      <c r="J12" s="346">
        <f>SUM(G12,I12)</f>
        <v>0</v>
      </c>
      <c r="K12" s="412"/>
    </row>
    <row r="13" spans="1:11" ht="21.75" customHeight="1">
      <c r="A13" s="419"/>
      <c r="B13" s="584" t="s">
        <v>221</v>
      </c>
      <c r="C13" s="412"/>
      <c r="D13" s="408"/>
      <c r="E13" s="409"/>
      <c r="F13" s="413"/>
      <c r="G13" s="413"/>
      <c r="H13" s="413"/>
      <c r="I13" s="413"/>
      <c r="J13" s="412"/>
      <c r="K13" s="412"/>
    </row>
    <row r="14" spans="1:11" ht="21.75" customHeight="1">
      <c r="A14" s="419"/>
      <c r="B14" s="585" t="s">
        <v>222</v>
      </c>
      <c r="C14" s="309"/>
      <c r="D14" s="408"/>
      <c r="E14" s="409"/>
      <c r="F14" s="436"/>
      <c r="G14" s="436"/>
      <c r="H14" s="436"/>
      <c r="I14" s="436"/>
      <c r="J14" s="412"/>
      <c r="K14" s="412"/>
    </row>
    <row r="15" spans="1:11" ht="21.75" customHeight="1">
      <c r="A15" s="419"/>
      <c r="B15" s="585" t="s">
        <v>223</v>
      </c>
      <c r="C15" s="309"/>
      <c r="D15" s="408"/>
      <c r="E15" s="409"/>
      <c r="F15" s="436"/>
      <c r="G15" s="436"/>
      <c r="H15" s="436"/>
      <c r="I15" s="436"/>
      <c r="J15" s="412"/>
      <c r="K15" s="412"/>
    </row>
    <row r="16" spans="1:11" ht="21.75" customHeight="1">
      <c r="A16" s="419"/>
      <c r="B16" s="585" t="s">
        <v>224</v>
      </c>
      <c r="C16" s="309"/>
      <c r="D16" s="408"/>
      <c r="E16" s="409"/>
      <c r="F16" s="436"/>
      <c r="G16" s="436"/>
      <c r="H16" s="436"/>
      <c r="I16" s="436"/>
      <c r="J16" s="412"/>
      <c r="K16" s="412"/>
    </row>
    <row r="17" spans="1:11" ht="21.75" customHeight="1">
      <c r="A17" s="419">
        <v>3</v>
      </c>
      <c r="B17" s="585" t="s">
        <v>225</v>
      </c>
      <c r="C17" s="309"/>
      <c r="D17" s="408">
        <v>1</v>
      </c>
      <c r="E17" s="342" t="s">
        <v>14</v>
      </c>
      <c r="F17" s="586">
        <v>0</v>
      </c>
      <c r="G17" s="478">
        <f>IF(F17="-","-",D17*F17)</f>
        <v>0</v>
      </c>
      <c r="H17" s="586">
        <v>0</v>
      </c>
      <c r="I17" s="478">
        <f>IF(H17="-","-",H17*D17)</f>
        <v>0</v>
      </c>
      <c r="J17" s="346">
        <f>SUM(G17,I17)</f>
        <v>0</v>
      </c>
      <c r="K17" s="412"/>
    </row>
    <row r="18" spans="1:11" ht="21.75" customHeight="1">
      <c r="A18" s="419"/>
      <c r="B18" s="585"/>
      <c r="C18" s="309"/>
      <c r="D18" s="408"/>
      <c r="E18" s="583"/>
      <c r="F18" s="436"/>
      <c r="G18" s="413"/>
      <c r="H18" s="436"/>
      <c r="I18" s="413"/>
      <c r="J18" s="346"/>
      <c r="K18" s="412"/>
    </row>
    <row r="19" spans="1:11" ht="21.75" customHeight="1">
      <c r="A19" s="419"/>
      <c r="B19" s="585"/>
      <c r="C19" s="309"/>
      <c r="D19" s="408"/>
      <c r="E19" s="583"/>
      <c r="F19" s="436"/>
      <c r="G19" s="413"/>
      <c r="H19" s="436"/>
      <c r="I19" s="413"/>
      <c r="J19" s="346"/>
      <c r="K19" s="412"/>
    </row>
    <row r="20" spans="1:11" ht="21.75" customHeight="1">
      <c r="A20" s="419"/>
      <c r="B20" s="585"/>
      <c r="C20" s="309"/>
      <c r="D20" s="408"/>
      <c r="E20" s="583"/>
      <c r="F20" s="436"/>
      <c r="G20" s="413"/>
      <c r="H20" s="436"/>
      <c r="I20" s="413"/>
      <c r="J20" s="346"/>
      <c r="K20" s="412"/>
    </row>
    <row r="21" spans="1:11" ht="21.75" customHeight="1">
      <c r="A21" s="419"/>
      <c r="B21" s="585"/>
      <c r="C21" s="309"/>
      <c r="D21" s="408"/>
      <c r="E21" s="583"/>
      <c r="F21" s="436"/>
      <c r="G21" s="413"/>
      <c r="H21" s="436"/>
      <c r="I21" s="413"/>
      <c r="J21" s="346"/>
      <c r="K21" s="412"/>
    </row>
    <row r="22" spans="1:11" s="309" customFormat="1" ht="21.75" customHeight="1">
      <c r="A22" s="547"/>
      <c r="B22" s="587"/>
      <c r="C22" s="452" t="s">
        <v>124</v>
      </c>
      <c r="D22" s="588"/>
      <c r="E22" s="577"/>
      <c r="F22" s="498"/>
      <c r="G22" s="497">
        <f>SUM(G12:G21)</f>
        <v>0</v>
      </c>
      <c r="H22" s="589"/>
      <c r="I22" s="590">
        <f>SUM(I8:I21)</f>
        <v>0</v>
      </c>
      <c r="J22" s="441">
        <f>SUM(J12:J21)</f>
        <v>0</v>
      </c>
      <c r="K22" s="591"/>
    </row>
    <row r="23" spans="1:11" s="337" customFormat="1" ht="21.75" customHeight="1">
      <c r="A23" s="592"/>
      <c r="B23" s="395"/>
      <c r="C23" s="359" t="s">
        <v>189</v>
      </c>
      <c r="D23" s="397"/>
      <c r="E23" s="330"/>
      <c r="F23" s="398"/>
      <c r="G23" s="398">
        <f>ROUNDDOWN(SUM(G22),0)</f>
        <v>0</v>
      </c>
      <c r="H23" s="362"/>
      <c r="I23" s="593">
        <f>ROUNDDOWN(SUM(I22),0)</f>
        <v>0</v>
      </c>
      <c r="J23" s="594">
        <f>SUM(G23,I23)</f>
        <v>0</v>
      </c>
      <c r="K23" s="456"/>
    </row>
    <row r="24" spans="1:11" s="337" customFormat="1" ht="21.75" customHeight="1">
      <c r="A24" s="486"/>
      <c r="B24" s="487"/>
      <c r="C24" s="365"/>
      <c r="D24" s="488"/>
      <c r="E24" s="312"/>
      <c r="F24" s="489"/>
      <c r="G24" s="489"/>
      <c r="H24" s="595"/>
      <c r="I24" s="596"/>
      <c r="J24" s="420"/>
      <c r="K24" s="487"/>
    </row>
    <row r="25" spans="1:11" s="337" customFormat="1" ht="21.75" customHeight="1">
      <c r="A25" s="486"/>
      <c r="B25" s="487"/>
      <c r="C25" s="365"/>
      <c r="D25" s="488"/>
      <c r="E25" s="312"/>
      <c r="F25" s="489"/>
      <c r="G25" s="489"/>
      <c r="H25" s="595"/>
      <c r="I25" s="596"/>
      <c r="J25" s="420"/>
      <c r="K25" s="487"/>
    </row>
    <row r="26" spans="1:11" s="337" customFormat="1" ht="21.75" customHeight="1">
      <c r="A26" s="486"/>
      <c r="B26" s="487"/>
      <c r="C26" s="365"/>
      <c r="D26" s="488"/>
      <c r="E26" s="312"/>
      <c r="F26" s="489"/>
      <c r="G26" s="489"/>
      <c r="H26" s="595"/>
      <c r="I26" s="596"/>
      <c r="J26" s="420"/>
      <c r="K26" s="487"/>
    </row>
    <row r="27" spans="1:11" s="337" customFormat="1" ht="21.75" customHeight="1">
      <c r="A27" s="486"/>
      <c r="B27" s="487"/>
      <c r="C27" s="365"/>
      <c r="D27" s="488"/>
      <c r="E27" s="312"/>
      <c r="F27" s="489"/>
      <c r="G27" s="489"/>
      <c r="H27" s="595"/>
      <c r="I27" s="596"/>
      <c r="J27" s="420"/>
      <c r="K27" s="487"/>
    </row>
    <row r="28" spans="1:11" s="337" customFormat="1" ht="21.75" customHeight="1">
      <c r="A28" s="293" t="s">
        <v>110</v>
      </c>
      <c r="B28" s="294"/>
      <c r="C28" s="295" t="s">
        <v>215</v>
      </c>
      <c r="D28" s="296"/>
      <c r="E28" s="294"/>
      <c r="F28" s="297"/>
      <c r="G28" s="298"/>
      <c r="H28" s="298"/>
      <c r="I28" s="297"/>
      <c r="J28" s="299"/>
      <c r="K28" s="300"/>
    </row>
    <row r="29" spans="1:11" ht="21.75" customHeight="1">
      <c r="A29" s="293" t="str">
        <f>'[1]แบบ ปร.6'!$A$2</f>
        <v>สถานที่ก่อสร้าง</v>
      </c>
      <c r="B29" s="294"/>
      <c r="C29" s="302"/>
      <c r="D29" s="303"/>
      <c r="E29" s="294"/>
      <c r="F29" s="304"/>
      <c r="G29" s="308"/>
      <c r="H29" s="304" t="s">
        <v>6</v>
      </c>
      <c r="I29" s="308" t="s">
        <v>112</v>
      </c>
      <c r="J29" s="308"/>
      <c r="K29" s="307"/>
    </row>
    <row r="30" spans="1:11" ht="21.75" customHeight="1">
      <c r="A30" s="293" t="s">
        <v>114</v>
      </c>
      <c r="B30" s="294"/>
      <c r="C30" s="295" t="str">
        <f>'[1]แบบ ปร.6'!$A$4</f>
        <v>สำนักบริหารจัดการน้ำ  กรมทรัพยากรน้ำ</v>
      </c>
      <c r="D30" s="303"/>
      <c r="E30" s="294"/>
      <c r="F30" s="304"/>
      <c r="G30" s="308"/>
      <c r="H30" s="308"/>
      <c r="I30" s="304"/>
      <c r="J30" s="306"/>
      <c r="K30" s="307"/>
    </row>
    <row r="31" spans="1:11" ht="21.75" customHeight="1">
      <c r="A31" s="293" t="s">
        <v>115</v>
      </c>
      <c r="B31" s="294"/>
      <c r="C31" s="302"/>
      <c r="D31" s="303"/>
      <c r="E31" s="294"/>
      <c r="F31" s="304"/>
      <c r="G31" s="495"/>
      <c r="H31" s="304" t="s">
        <v>116</v>
      </c>
      <c r="I31" s="311" t="s">
        <v>12</v>
      </c>
      <c r="J31" s="311"/>
      <c r="K31" s="300"/>
    </row>
    <row r="32" spans="1:11" ht="21.75" customHeight="1">
      <c r="A32" s="312"/>
      <c r="B32" s="313"/>
      <c r="C32" s="313"/>
      <c r="D32" s="314"/>
      <c r="E32" s="313"/>
      <c r="F32" s="315"/>
      <c r="G32" s="316"/>
      <c r="H32" s="316"/>
      <c r="I32" s="315"/>
      <c r="J32" s="317"/>
    </row>
    <row r="33" spans="1:11" ht="21.75" customHeight="1">
      <c r="A33" s="319" t="s">
        <v>13</v>
      </c>
      <c r="B33" s="320" t="s">
        <v>14</v>
      </c>
      <c r="C33" s="321"/>
      <c r="D33" s="322" t="s">
        <v>117</v>
      </c>
      <c r="E33" s="323"/>
      <c r="F33" s="324" t="s">
        <v>118</v>
      </c>
      <c r="G33" s="325"/>
      <c r="H33" s="324" t="s">
        <v>119</v>
      </c>
      <c r="I33" s="326"/>
      <c r="J33" s="327" t="s">
        <v>120</v>
      </c>
      <c r="K33" s="319" t="s">
        <v>18</v>
      </c>
    </row>
    <row r="34" spans="1:11" ht="21.75" customHeight="1">
      <c r="A34" s="328"/>
      <c r="B34" s="329"/>
      <c r="C34" s="330"/>
      <c r="D34" s="331"/>
      <c r="E34" s="332"/>
      <c r="F34" s="597" t="s">
        <v>121</v>
      </c>
      <c r="G34" s="334" t="s">
        <v>122</v>
      </c>
      <c r="H34" s="597" t="s">
        <v>121</v>
      </c>
      <c r="I34" s="335" t="s">
        <v>122</v>
      </c>
      <c r="J34" s="328" t="s">
        <v>123</v>
      </c>
      <c r="K34" s="336"/>
    </row>
    <row r="35" spans="1:11" ht="21.75" customHeight="1">
      <c r="A35" s="547"/>
      <c r="B35" s="591" t="s">
        <v>226</v>
      </c>
      <c r="C35" s="598"/>
      <c r="D35" s="588"/>
      <c r="E35" s="577"/>
      <c r="F35" s="498"/>
      <c r="G35" s="498"/>
      <c r="H35" s="343"/>
      <c r="I35" s="498"/>
      <c r="J35" s="429"/>
      <c r="K35" s="591"/>
    </row>
    <row r="36" spans="1:11" ht="21.75" customHeight="1">
      <c r="A36" s="451">
        <v>1</v>
      </c>
      <c r="B36" s="477" t="str">
        <f>[3]งานไฟฟ้า!$B$6</f>
        <v>เสาไฟฟ้า คอร. ยาวไม่น้อยกว่า 8.00 ม.</v>
      </c>
      <c r="C36" s="365"/>
      <c r="D36" s="599">
        <v>1</v>
      </c>
      <c r="E36" s="342" t="str">
        <f>[3]งานไฟฟ้า!$C$6</f>
        <v>ต้น</v>
      </c>
      <c r="F36" s="343">
        <f>[3]งานไฟฟ้า!$D$6</f>
        <v>1860</v>
      </c>
      <c r="G36" s="413">
        <f>IF(F36="-","-",D36*F36)</f>
        <v>1860</v>
      </c>
      <c r="H36" s="343">
        <f>[3]งานไฟฟ้า!$E$6</f>
        <v>500</v>
      </c>
      <c r="I36" s="413">
        <f>IF(H36="-","-",H36*D36)</f>
        <v>500</v>
      </c>
      <c r="J36" s="346">
        <f>SUM(G36,I36)</f>
        <v>2360</v>
      </c>
      <c r="K36" s="600"/>
    </row>
    <row r="37" spans="1:11" ht="21.75" customHeight="1">
      <c r="A37" s="451">
        <v>2</v>
      </c>
      <c r="B37" s="477" t="s">
        <v>227</v>
      </c>
      <c r="C37" s="365"/>
      <c r="D37" s="599"/>
      <c r="E37" s="342"/>
      <c r="F37" s="343"/>
      <c r="G37" s="413"/>
      <c r="H37" s="601"/>
      <c r="I37" s="478"/>
      <c r="J37" s="346"/>
      <c r="K37" s="600"/>
    </row>
    <row r="38" spans="1:11" ht="21.75" customHeight="1">
      <c r="A38" s="451"/>
      <c r="B38" s="477" t="s">
        <v>228</v>
      </c>
      <c r="C38" s="365"/>
      <c r="D38" s="599">
        <v>100</v>
      </c>
      <c r="E38" s="342" t="str">
        <f>[3]งานไฟฟ้า!$C$7</f>
        <v>ม.</v>
      </c>
      <c r="F38" s="343">
        <f>[3]งานไฟฟ้า!$D$7</f>
        <v>25</v>
      </c>
      <c r="G38" s="413">
        <f>IF(F38="-","-",D38*F38)</f>
        <v>2500</v>
      </c>
      <c r="H38" s="601">
        <v>0</v>
      </c>
      <c r="I38" s="478">
        <f>IF(H38="-","-",H38*D38)</f>
        <v>0</v>
      </c>
      <c r="J38" s="346">
        <f>SUM(G38,I38)</f>
        <v>2500</v>
      </c>
      <c r="K38" s="600"/>
    </row>
    <row r="39" spans="1:11" ht="21.75" customHeight="1">
      <c r="A39" s="451">
        <v>3</v>
      </c>
      <c r="B39" s="477" t="str">
        <f>[3]งานไฟฟ้า!$B$8</f>
        <v>แผงควบคุมไฟฟ้าในโรงสูบน้ำ</v>
      </c>
      <c r="C39" s="365"/>
      <c r="D39" s="599">
        <v>1</v>
      </c>
      <c r="E39" s="342" t="str">
        <f>[3]งานไฟฟ้า!$C$8</f>
        <v>ชุด</v>
      </c>
      <c r="F39" s="343">
        <f>[3]งานไฟฟ้า!$D$8</f>
        <v>2100</v>
      </c>
      <c r="G39" s="413">
        <f>IF(F39="-","-",D39*F39)</f>
        <v>2100</v>
      </c>
      <c r="H39" s="343">
        <f>[3]งานไฟฟ้า!$E$8</f>
        <v>200</v>
      </c>
      <c r="I39" s="413">
        <f>IF(H39="-","-",H39*D39)</f>
        <v>200</v>
      </c>
      <c r="J39" s="346">
        <f>SUM(G39,I39)</f>
        <v>2300</v>
      </c>
      <c r="K39" s="600"/>
    </row>
    <row r="40" spans="1:11" ht="21.75" customHeight="1">
      <c r="A40" s="451">
        <v>4</v>
      </c>
      <c r="B40" s="477" t="str">
        <f>[3]งานไฟฟ้า!$B$9</f>
        <v>อุปกรณ์โยงยึดสายไฟฟ้า</v>
      </c>
      <c r="C40" s="365"/>
      <c r="D40" s="599">
        <v>5</v>
      </c>
      <c r="E40" s="342" t="str">
        <f>[3]งานไฟฟ้า!$C$9</f>
        <v>ชุด</v>
      </c>
      <c r="F40" s="343">
        <f>[3]งานไฟฟ้า!$D$9</f>
        <v>350</v>
      </c>
      <c r="G40" s="413">
        <f>IF(F40="-","-",D40*F40)</f>
        <v>1750</v>
      </c>
      <c r="H40" s="602">
        <f>[3]งานไฟฟ้า!$E$9</f>
        <v>200</v>
      </c>
      <c r="I40" s="603">
        <f>IF(H40="-","-",H40*D40)</f>
        <v>1000</v>
      </c>
      <c r="J40" s="346">
        <f>SUM(G40,I40)</f>
        <v>2750</v>
      </c>
      <c r="K40" s="600"/>
    </row>
    <row r="41" spans="1:11" ht="21.75" customHeight="1">
      <c r="A41" s="451">
        <v>5</v>
      </c>
      <c r="B41" s="477" t="str">
        <f>[3]งานไฟฟ้า!$B$10</f>
        <v>สวิทซ์ลูกลอยอัตโนมัติ</v>
      </c>
      <c r="C41" s="365"/>
      <c r="D41" s="599">
        <v>2</v>
      </c>
      <c r="E41" s="342" t="str">
        <f>[3]งานไฟฟ้า!$C$10</f>
        <v>ชุด</v>
      </c>
      <c r="F41" s="343">
        <f>[3]งานไฟฟ้า!$D$10</f>
        <v>1320</v>
      </c>
      <c r="G41" s="413">
        <f>IF(F41="-","-",D41*F41)</f>
        <v>2640</v>
      </c>
      <c r="H41" s="343">
        <f>[3]งานไฟฟ้า!$E$10</f>
        <v>450</v>
      </c>
      <c r="I41" s="413">
        <f>IF(H41="-","-",H41*D41)</f>
        <v>900</v>
      </c>
      <c r="J41" s="346">
        <f>SUM(G41,I41)</f>
        <v>3540</v>
      </c>
      <c r="K41" s="600"/>
    </row>
    <row r="42" spans="1:11" ht="21.75" customHeight="1">
      <c r="A42" s="451">
        <v>6</v>
      </c>
      <c r="B42" s="477" t="str">
        <f>[3]งานไฟฟ้า!$B$13</f>
        <v>สายไฟฟ้า(ควบคุมสวิทซ์ลูกลอย)</v>
      </c>
      <c r="C42" s="365"/>
      <c r="D42" s="599">
        <v>40</v>
      </c>
      <c r="E42" s="370" t="str">
        <f>[3]งานไฟฟ้า!$C$13</f>
        <v>ม.</v>
      </c>
      <c r="F42" s="343">
        <f>[3]งานไฟฟ้า!$D$13</f>
        <v>15</v>
      </c>
      <c r="G42" s="413">
        <f>IF(F42="-","-",D42*F42)</f>
        <v>600</v>
      </c>
      <c r="H42" s="343">
        <f>[3]งานไฟฟ้า!$E$13</f>
        <v>5</v>
      </c>
      <c r="I42" s="343">
        <f>IF(H42="-","-",H42*D42)</f>
        <v>200</v>
      </c>
      <c r="J42" s="346">
        <f>SUM(G42,I42)</f>
        <v>800</v>
      </c>
      <c r="K42" s="600"/>
    </row>
    <row r="43" spans="1:11" s="337" customFormat="1" ht="21.75" customHeight="1">
      <c r="A43" s="604"/>
      <c r="B43" s="416"/>
      <c r="C43" s="412"/>
      <c r="D43" s="434"/>
      <c r="E43" s="423"/>
      <c r="F43" s="413"/>
      <c r="G43" s="413"/>
      <c r="H43" s="413"/>
      <c r="I43" s="413"/>
      <c r="J43" s="346"/>
      <c r="K43" s="412"/>
    </row>
    <row r="44" spans="1:11" ht="21.75" customHeight="1">
      <c r="A44" s="385"/>
      <c r="B44" s="386"/>
      <c r="C44" s="387" t="s">
        <v>124</v>
      </c>
      <c r="D44" s="388"/>
      <c r="E44" s="389"/>
      <c r="F44" s="390"/>
      <c r="G44" s="391">
        <f>SUM(G36:G43)</f>
        <v>11450</v>
      </c>
      <c r="H44" s="392"/>
      <c r="I44" s="391">
        <f>SUM(I36:I43)</f>
        <v>2800</v>
      </c>
      <c r="J44" s="393">
        <f>SUM(J36:J43)</f>
        <v>14250</v>
      </c>
      <c r="K44" s="455"/>
    </row>
    <row r="45" spans="1:11" ht="21.75" customHeight="1">
      <c r="A45" s="328"/>
      <c r="B45" s="395"/>
      <c r="C45" s="396" t="s">
        <v>125</v>
      </c>
      <c r="D45" s="397"/>
      <c r="E45" s="330"/>
      <c r="F45" s="398"/>
      <c r="G45" s="399"/>
      <c r="H45" s="400"/>
      <c r="I45" s="399"/>
      <c r="J45" s="399">
        <f>ROUNDDOWN(J44,0)</f>
        <v>14250</v>
      </c>
      <c r="K45" s="456"/>
    </row>
    <row r="46" spans="1:11" ht="21.75" customHeight="1">
      <c r="A46" s="486"/>
      <c r="B46" s="487"/>
      <c r="C46" s="365"/>
      <c r="D46" s="488"/>
      <c r="E46" s="312"/>
      <c r="F46" s="489"/>
      <c r="G46" s="490"/>
      <c r="H46" s="491"/>
      <c r="I46" s="490"/>
      <c r="J46" s="490"/>
      <c r="K46" s="487"/>
    </row>
    <row r="47" spans="1:11" ht="21.75" customHeight="1">
      <c r="A47" s="486"/>
      <c r="B47" s="487"/>
      <c r="C47" s="365"/>
      <c r="D47" s="488"/>
      <c r="E47" s="312"/>
      <c r="F47" s="489"/>
      <c r="G47" s="490"/>
      <c r="H47" s="491"/>
      <c r="I47" s="490"/>
      <c r="J47" s="490"/>
      <c r="K47" s="487"/>
    </row>
    <row r="48" spans="1:11" ht="21.75" customHeight="1"/>
    <row r="49" spans="1:11" ht="39.950000000000003" customHeight="1">
      <c r="A49" s="48" t="s">
        <v>33</v>
      </c>
      <c r="B49" s="75" t="s">
        <v>195</v>
      </c>
      <c r="C49" s="47"/>
      <c r="D49" s="48" t="s">
        <v>35</v>
      </c>
      <c r="E49" s="75" t="s">
        <v>43</v>
      </c>
      <c r="F49" s="50"/>
      <c r="G49" s="47"/>
      <c r="H49"/>
      <c r="I49"/>
      <c r="J49"/>
      <c r="K49" s="383"/>
    </row>
    <row r="50" spans="1:11" ht="24" customHeight="1">
      <c r="A50" s="211"/>
      <c r="B50" s="76" t="s">
        <v>194</v>
      </c>
      <c r="C50" s="52"/>
      <c r="D50"/>
      <c r="E50" s="49" t="s">
        <v>45</v>
      </c>
      <c r="F50"/>
      <c r="G50" s="47"/>
      <c r="H50"/>
      <c r="I50"/>
      <c r="J50"/>
      <c r="K50" s="383"/>
    </row>
    <row r="51" spans="1:11" ht="25.5" customHeight="1">
      <c r="A51"/>
      <c r="B51" s="210" t="s">
        <v>185</v>
      </c>
      <c r="C51" s="52"/>
      <c r="D51"/>
      <c r="E51" s="75" t="s">
        <v>167</v>
      </c>
      <c r="F51"/>
      <c r="G51" s="47"/>
      <c r="H51"/>
      <c r="I51"/>
      <c r="J51"/>
      <c r="K51" s="383"/>
    </row>
    <row r="52" spans="1:11" ht="33.75" customHeight="1">
      <c r="A52"/>
      <c r="B52" s="49"/>
      <c r="C52" s="50"/>
      <c r="D52"/>
      <c r="E52" s="49" t="s">
        <v>47</v>
      </c>
      <c r="F52" s="50"/>
      <c r="G52"/>
      <c r="H52"/>
      <c r="I52"/>
      <c r="J52"/>
      <c r="K52" s="383"/>
    </row>
    <row r="53" spans="1:11" ht="24.75" customHeight="1">
      <c r="A53" s="48"/>
      <c r="B53" s="49" t="s">
        <v>34</v>
      </c>
      <c r="C53" s="50"/>
      <c r="D53" s="48" t="s">
        <v>48</v>
      </c>
      <c r="E53" s="49" t="s">
        <v>49</v>
      </c>
      <c r="F53"/>
      <c r="G53"/>
      <c r="H53"/>
      <c r="I53"/>
      <c r="J53"/>
      <c r="K53" s="383"/>
    </row>
    <row r="54" spans="1:11" ht="30" customHeight="1">
      <c r="A54"/>
      <c r="B54" s="51"/>
      <c r="C54"/>
      <c r="D54" t="s">
        <v>48</v>
      </c>
      <c r="E54" s="49" t="s">
        <v>50</v>
      </c>
      <c r="F54"/>
      <c r="G54"/>
      <c r="H54"/>
      <c r="I54"/>
      <c r="J54"/>
      <c r="K54" s="383"/>
    </row>
    <row r="55" spans="1:11" ht="21.75" customHeight="1">
      <c r="A55"/>
      <c r="B55" s="49"/>
      <c r="C55" s="50"/>
      <c r="D55" s="50" t="s">
        <v>51</v>
      </c>
      <c r="E55" t="s">
        <v>52</v>
      </c>
      <c r="F55" s="38"/>
      <c r="G55"/>
      <c r="H55"/>
      <c r="I55"/>
      <c r="J55"/>
      <c r="K55" s="383"/>
    </row>
    <row r="56" spans="1:11" ht="21.75" customHeight="1"/>
    <row r="57" spans="1:11" ht="21.75" customHeight="1"/>
    <row r="58" spans="1:11" ht="21.75" customHeight="1"/>
    <row r="59" spans="1:11" ht="21.75" customHeight="1"/>
    <row r="60" spans="1:11" ht="21.75" customHeight="1"/>
    <row r="61" spans="1:11" ht="21.75" customHeight="1"/>
    <row r="62" spans="1:11" ht="21.75" customHeight="1"/>
    <row r="63" spans="1:11" ht="21.75" customHeight="1"/>
    <row r="64" spans="1:11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</sheetData>
  <pageMargins left="0.19685039370078741" right="0.19685039370078741" top="0.78740157480314965" bottom="0.39370078740157483" header="0.51181102362204722" footer="0.51181102362204722"/>
  <pageSetup paperSize="9" scale="90" orientation="portrait" r:id="rId1"/>
  <headerFooter alignWithMargins="0">
    <oddHeader>&amp;Rแบบ ปร.4แผ่นที่&amp;P/1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130"/>
  <sheetViews>
    <sheetView zoomScale="75" workbookViewId="0">
      <selection activeCell="A3" sqref="A3"/>
    </sheetView>
  </sheetViews>
  <sheetFormatPr defaultRowHeight="21.75"/>
  <cols>
    <col min="1" max="1" width="11.5703125" style="383" customWidth="1"/>
    <col min="2" max="2" width="23.5703125" style="318" customWidth="1"/>
    <col min="3" max="3" width="18.85546875" style="318" customWidth="1"/>
    <col min="4" max="5" width="6.140625" style="383" customWidth="1"/>
    <col min="6" max="6" width="12.42578125" style="383" customWidth="1"/>
    <col min="7" max="7" width="9.140625" style="383"/>
    <col min="8" max="8" width="12.28515625" style="383" customWidth="1"/>
    <col min="9" max="9" width="8.85546875" style="383" customWidth="1"/>
    <col min="10" max="11" width="10.5703125" style="383" customWidth="1"/>
    <col min="12" max="16384" width="9.140625" style="383"/>
  </cols>
  <sheetData>
    <row r="1" spans="1:11" s="318" customFormat="1" ht="21.75" customHeight="1">
      <c r="A1" s="293" t="s">
        <v>110</v>
      </c>
      <c r="B1" s="294"/>
      <c r="C1" s="295" t="s">
        <v>209</v>
      </c>
      <c r="D1" s="296"/>
      <c r="E1" s="294"/>
      <c r="F1" s="297"/>
      <c r="G1" s="298"/>
      <c r="H1" s="298"/>
      <c r="I1" s="297"/>
      <c r="J1" s="299"/>
      <c r="K1" s="300"/>
    </row>
    <row r="2" spans="1:11" s="318" customFormat="1" ht="21.75" customHeight="1">
      <c r="A2" s="293" t="str">
        <f>'[4]แบบ ปร.6'!$A$2</f>
        <v>สถานที่ก่อสร้าง</v>
      </c>
      <c r="B2" s="294"/>
      <c r="C2" s="494" t="s">
        <v>127</v>
      </c>
      <c r="D2" s="303"/>
      <c r="E2" s="294"/>
      <c r="F2" s="304"/>
      <c r="G2" s="406"/>
      <c r="H2" s="304" t="s">
        <v>6</v>
      </c>
      <c r="I2" s="305" t="s">
        <v>210</v>
      </c>
      <c r="J2" s="306"/>
      <c r="K2" s="307"/>
    </row>
    <row r="3" spans="1:11" s="318" customFormat="1" ht="21.75" customHeight="1">
      <c r="A3" s="293" t="s">
        <v>114</v>
      </c>
      <c r="B3" s="294"/>
      <c r="C3" s="295" t="str">
        <f>'[4]แบบ ปร.6'!$A$4</f>
        <v>สำนักบริหารจัดการน้ำ  กรมทรัพยากรน้ำ</v>
      </c>
      <c r="D3" s="303"/>
      <c r="E3" s="294"/>
      <c r="F3" s="404"/>
      <c r="G3" s="405" t="s">
        <v>128</v>
      </c>
      <c r="H3" s="308"/>
      <c r="I3" s="304"/>
      <c r="J3" s="306"/>
      <c r="K3" s="307"/>
    </row>
    <row r="4" spans="1:11" s="318" customFormat="1" ht="21.75" customHeight="1">
      <c r="A4" s="293" t="s">
        <v>115</v>
      </c>
      <c r="B4" s="294"/>
      <c r="C4" s="302" t="s">
        <v>130</v>
      </c>
      <c r="D4" s="303"/>
      <c r="E4" s="294"/>
      <c r="F4" s="406"/>
      <c r="G4" s="406"/>
      <c r="H4" s="304" t="s">
        <v>116</v>
      </c>
      <c r="I4" s="311" t="str">
        <f>'[2]ปร.5 บาดาลขนาดใหญ่'!C9</f>
        <v>28 ก.ย.28</v>
      </c>
      <c r="J4" s="299"/>
      <c r="K4" s="300"/>
    </row>
    <row r="5" spans="1:11" s="318" customFormat="1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</row>
    <row r="6" spans="1:11" s="309" customFormat="1" ht="21.75" customHeight="1">
      <c r="A6" s="319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1" s="309" customFormat="1" ht="21.75" customHeight="1">
      <c r="A7" s="328"/>
      <c r="B7" s="329"/>
      <c r="C7" s="330"/>
      <c r="D7" s="331"/>
      <c r="E7" s="332"/>
      <c r="F7" s="546" t="s">
        <v>121</v>
      </c>
      <c r="G7" s="334" t="s">
        <v>122</v>
      </c>
      <c r="H7" s="546" t="s">
        <v>121</v>
      </c>
      <c r="I7" s="335" t="s">
        <v>122</v>
      </c>
      <c r="J7" s="328" t="s">
        <v>123</v>
      </c>
      <c r="K7" s="336"/>
    </row>
    <row r="8" spans="1:11" s="309" customFormat="1" ht="21.75" customHeight="1">
      <c r="A8" s="547">
        <v>1</v>
      </c>
      <c r="B8" s="572" t="s">
        <v>214</v>
      </c>
      <c r="C8" s="549"/>
      <c r="D8" s="573">
        <v>0.39</v>
      </c>
      <c r="E8" s="574" t="str">
        <f>[3]งานดิน!$C$2</f>
        <v>ลบ.ม.</v>
      </c>
      <c r="F8" s="555">
        <v>0</v>
      </c>
      <c r="G8" s="555">
        <f t="shared" ref="G8:G13" si="0">F8*D8</f>
        <v>0</v>
      </c>
      <c r="H8" s="556">
        <f>[3]งานดิน!$E$2</f>
        <v>81</v>
      </c>
      <c r="I8" s="353">
        <f t="shared" ref="I8:I13" si="1">H8*D8</f>
        <v>31.59</v>
      </c>
      <c r="J8" s="353">
        <f t="shared" ref="J8:J13" si="2">I8+G8</f>
        <v>31.59</v>
      </c>
      <c r="K8" s="344"/>
    </row>
    <row r="9" spans="1:11" ht="21.75" customHeight="1">
      <c r="A9" s="547">
        <v>2</v>
      </c>
      <c r="B9" s="473" t="str">
        <f>[3]งานดิน!$B$6</f>
        <v>ทรายหยาบ,ทรายหยาบรองพื้น</v>
      </c>
      <c r="C9" s="534"/>
      <c r="D9" s="553">
        <v>0.03</v>
      </c>
      <c r="E9" s="534" t="str">
        <f>[3]งานดิน!$C$6</f>
        <v>ลบ.ม.</v>
      </c>
      <c r="F9" s="554">
        <f>[3]งานดิน!$D$6</f>
        <v>360</v>
      </c>
      <c r="G9" s="554">
        <f t="shared" si="0"/>
        <v>10.799999999999999</v>
      </c>
      <c r="H9" s="556">
        <f>[3]งานดิน!$E$6</f>
        <v>59</v>
      </c>
      <c r="I9" s="353">
        <f t="shared" si="1"/>
        <v>1.77</v>
      </c>
      <c r="J9" s="353">
        <f t="shared" si="2"/>
        <v>12.569999999999999</v>
      </c>
      <c r="K9" s="412"/>
    </row>
    <row r="10" spans="1:11" ht="21.75" customHeight="1">
      <c r="A10" s="547">
        <v>3</v>
      </c>
      <c r="B10" s="575" t="str">
        <f>[3]งานคอนกรีต!$B$3</f>
        <v>คอนกรีต 1 : 2 : 4 (ซีเมนต์ไม่น้อยกว่า 320 กก/ลบ.ม.)</v>
      </c>
      <c r="C10" s="534"/>
      <c r="D10" s="553">
        <v>0.05</v>
      </c>
      <c r="E10" s="301" t="str">
        <f>[3]งานคอนกรีต!$C$3</f>
        <v>ลบ.ม.</v>
      </c>
      <c r="F10" s="554">
        <f>[3]งานคอนกรีต!$D$3</f>
        <v>1610</v>
      </c>
      <c r="G10" s="554">
        <f t="shared" si="0"/>
        <v>80.5</v>
      </c>
      <c r="H10" s="556">
        <f>[3]งานคอนกรีต!$E$3</f>
        <v>395</v>
      </c>
      <c r="I10" s="353">
        <f t="shared" si="1"/>
        <v>19.75</v>
      </c>
      <c r="J10" s="353">
        <f t="shared" si="2"/>
        <v>100.25</v>
      </c>
      <c r="K10" s="412"/>
    </row>
    <row r="11" spans="1:11" ht="21.75" customHeight="1">
      <c r="A11" s="547">
        <v>4</v>
      </c>
      <c r="B11" s="301" t="str">
        <f>[3]เหล็กเส้นกลม!$B$3</f>
        <v>เหล็กเส้นกลม dia. 9 มม. (4.99 กก./เส้น)</v>
      </c>
      <c r="C11" s="534"/>
      <c r="D11" s="553">
        <v>2</v>
      </c>
      <c r="E11" s="301" t="str">
        <f>[3]เหล็กเส้นกลม!$C$3</f>
        <v>กก.</v>
      </c>
      <c r="F11" s="554">
        <f>[3]เหล็กเส้นกลม!$D$3</f>
        <v>23.1</v>
      </c>
      <c r="G11" s="554">
        <f t="shared" si="0"/>
        <v>46.2</v>
      </c>
      <c r="H11" s="556">
        <f>[3]เหล็กเส้นกลม!$E$3</f>
        <v>2.8</v>
      </c>
      <c r="I11" s="353">
        <f t="shared" si="1"/>
        <v>5.6</v>
      </c>
      <c r="J11" s="353">
        <f t="shared" si="2"/>
        <v>51.800000000000004</v>
      </c>
      <c r="K11" s="412"/>
    </row>
    <row r="12" spans="1:11" ht="21.75" customHeight="1">
      <c r="A12" s="547">
        <v>5</v>
      </c>
      <c r="B12" s="301" t="str">
        <f>[3]งานผนัง!$B$2</f>
        <v>ก่ออิฐมอญ 1/2 แผ่น</v>
      </c>
      <c r="C12" s="534"/>
      <c r="D12" s="553">
        <v>1</v>
      </c>
      <c r="E12" s="301" t="str">
        <f>[3]งานผนัง!$C$2</f>
        <v>ตร.ม.</v>
      </c>
      <c r="F12" s="554">
        <f>[3]งานผนัง!$D$2</f>
        <v>210</v>
      </c>
      <c r="G12" s="554">
        <f t="shared" si="0"/>
        <v>210</v>
      </c>
      <c r="H12" s="556">
        <f>[3]งานผนัง!$E$2</f>
        <v>80</v>
      </c>
      <c r="I12" s="353">
        <f t="shared" si="1"/>
        <v>80</v>
      </c>
      <c r="J12" s="353">
        <f t="shared" si="2"/>
        <v>290</v>
      </c>
      <c r="K12" s="412"/>
    </row>
    <row r="13" spans="1:11" ht="21.75" customHeight="1">
      <c r="A13" s="547">
        <v>6</v>
      </c>
      <c r="B13" s="301" t="str">
        <f>'[3]งานผิวผนัง-ผิวพื้น'!$B$2</f>
        <v xml:space="preserve">ฉาบปูนเรียบธรรมดา </v>
      </c>
      <c r="C13" s="534"/>
      <c r="D13" s="553">
        <v>2.2999999999999998</v>
      </c>
      <c r="E13" s="558" t="str">
        <f>'[3]งานผิวผนัง-ผิวพื้น'!$C$2</f>
        <v>ตร.ม.</v>
      </c>
      <c r="F13" s="554">
        <f>'[3]งานผิวผนัง-ผิวพื้น'!$D$2</f>
        <v>55</v>
      </c>
      <c r="G13" s="554">
        <f t="shared" si="0"/>
        <v>126.49999999999999</v>
      </c>
      <c r="H13" s="556">
        <f>'[3]งานผิวผนัง-ผิวพื้น'!$E$2</f>
        <v>70</v>
      </c>
      <c r="I13" s="353">
        <f t="shared" si="1"/>
        <v>161</v>
      </c>
      <c r="J13" s="353">
        <f t="shared" si="2"/>
        <v>287.5</v>
      </c>
      <c r="K13" s="412"/>
    </row>
    <row r="14" spans="1:11" ht="21.75" customHeight="1">
      <c r="A14" s="552"/>
      <c r="B14" s="301"/>
      <c r="C14" s="534"/>
      <c r="D14" s="553"/>
      <c r="E14" s="558"/>
      <c r="F14" s="554"/>
      <c r="G14" s="555"/>
      <c r="H14" s="556"/>
      <c r="I14" s="353"/>
      <c r="J14" s="353"/>
      <c r="K14" s="412"/>
    </row>
    <row r="15" spans="1:11" s="309" customFormat="1" ht="21.75" customHeight="1">
      <c r="A15" s="559"/>
      <c r="B15" s="560"/>
      <c r="C15" s="561" t="s">
        <v>124</v>
      </c>
      <c r="D15" s="562"/>
      <c r="E15" s="561"/>
      <c r="F15" s="563"/>
      <c r="G15" s="563">
        <f>SUM(G8:G14)</f>
        <v>474</v>
      </c>
      <c r="H15" s="392"/>
      <c r="I15" s="563">
        <f>SUM(I8:I14)</f>
        <v>299.71000000000004</v>
      </c>
      <c r="J15" s="564">
        <f>SUM(J8:J14)</f>
        <v>773.71</v>
      </c>
      <c r="K15" s="455"/>
    </row>
    <row r="16" spans="1:11" s="337" customFormat="1" ht="21.75" customHeight="1">
      <c r="A16" s="565"/>
      <c r="B16" s="566"/>
      <c r="C16" s="567" t="s">
        <v>125</v>
      </c>
      <c r="D16" s="568"/>
      <c r="E16" s="567"/>
      <c r="F16" s="569"/>
      <c r="G16" s="569"/>
      <c r="H16" s="400"/>
      <c r="I16" s="569"/>
      <c r="J16" s="569">
        <f>ROUNDDOWN(J15,0)</f>
        <v>773</v>
      </c>
      <c r="K16" s="456"/>
    </row>
    <row r="17" spans="1:11" s="337" customFormat="1" ht="21.75" customHeight="1">
      <c r="A17" s="301"/>
      <c r="B17" s="301"/>
      <c r="C17" s="301"/>
      <c r="D17" s="570"/>
      <c r="E17" s="301"/>
      <c r="F17" s="558"/>
      <c r="G17" s="558"/>
      <c r="H17" s="571"/>
      <c r="I17" s="558"/>
      <c r="J17" s="558"/>
      <c r="K17" s="487"/>
    </row>
    <row r="18" spans="1:11" s="337" customFormat="1" ht="39.950000000000003" customHeight="1">
      <c r="A18" s="486"/>
      <c r="B18" s="487"/>
      <c r="C18" s="318"/>
      <c r="D18" s="383"/>
      <c r="E18" s="383"/>
      <c r="F18" s="383"/>
      <c r="G18" s="383"/>
      <c r="H18" s="383"/>
      <c r="I18" s="383"/>
      <c r="J18" s="383"/>
      <c r="K18" s="383"/>
    </row>
    <row r="19" spans="1:11" s="337" customFormat="1" ht="21.75" customHeight="1">
      <c r="A19" s="48" t="s">
        <v>33</v>
      </c>
      <c r="B19" s="75" t="s">
        <v>195</v>
      </c>
      <c r="C19" s="47"/>
      <c r="D19" s="48" t="s">
        <v>35</v>
      </c>
      <c r="E19" s="75" t="s">
        <v>43</v>
      </c>
      <c r="F19" s="50"/>
      <c r="G19" s="47"/>
      <c r="H19"/>
      <c r="I19"/>
      <c r="J19"/>
      <c r="K19" s="383"/>
    </row>
    <row r="20" spans="1:11" s="337" customFormat="1" ht="25.5" customHeight="1">
      <c r="A20" s="211"/>
      <c r="B20" s="76" t="s">
        <v>194</v>
      </c>
      <c r="C20" s="52"/>
      <c r="D20"/>
      <c r="E20" s="49" t="s">
        <v>45</v>
      </c>
      <c r="F20"/>
      <c r="G20" s="47"/>
      <c r="H20"/>
      <c r="I20"/>
      <c r="J20"/>
      <c r="K20" s="383"/>
    </row>
    <row r="21" spans="1:11" s="337" customFormat="1" ht="23.25" customHeight="1">
      <c r="A21"/>
      <c r="B21" s="210" t="s">
        <v>185</v>
      </c>
      <c r="C21" s="52"/>
      <c r="D21"/>
      <c r="E21" s="75" t="s">
        <v>167</v>
      </c>
      <c r="F21"/>
      <c r="G21" s="47"/>
      <c r="H21"/>
      <c r="I21"/>
      <c r="J21"/>
      <c r="K21" s="383"/>
    </row>
    <row r="22" spans="1:11" s="337" customFormat="1" ht="39.950000000000003" customHeight="1">
      <c r="A22"/>
      <c r="B22" s="49"/>
      <c r="C22" s="50"/>
      <c r="D22"/>
      <c r="E22" s="49" t="s">
        <v>47</v>
      </c>
      <c r="F22" s="50"/>
      <c r="G22"/>
      <c r="H22"/>
      <c r="I22"/>
      <c r="J22"/>
      <c r="K22" s="383"/>
    </row>
    <row r="23" spans="1:11" s="337" customFormat="1" ht="24.95" customHeight="1">
      <c r="A23" s="48"/>
      <c r="B23" s="49" t="s">
        <v>34</v>
      </c>
      <c r="C23" s="50"/>
      <c r="D23" s="48" t="s">
        <v>48</v>
      </c>
      <c r="E23" s="49" t="s">
        <v>49</v>
      </c>
      <c r="F23"/>
      <c r="G23"/>
      <c r="H23"/>
      <c r="I23"/>
      <c r="J23"/>
      <c r="K23" s="383"/>
    </row>
    <row r="24" spans="1:11" s="337" customFormat="1" ht="21.75" customHeight="1">
      <c r="A24"/>
      <c r="B24" s="51"/>
      <c r="C24"/>
      <c r="D24" t="s">
        <v>48</v>
      </c>
      <c r="E24" s="49" t="s">
        <v>50</v>
      </c>
      <c r="F24"/>
      <c r="G24"/>
      <c r="H24"/>
      <c r="I24"/>
      <c r="J24"/>
      <c r="K24" s="383"/>
    </row>
    <row r="25" spans="1:11" s="337" customFormat="1" ht="21.75" customHeight="1">
      <c r="A25"/>
      <c r="B25" s="49"/>
      <c r="C25" s="50"/>
      <c r="D25" s="50" t="s">
        <v>51</v>
      </c>
      <c r="E25" t="s">
        <v>52</v>
      </c>
      <c r="F25" s="38"/>
      <c r="G25"/>
      <c r="H25"/>
      <c r="I25"/>
      <c r="J25"/>
      <c r="K25" s="383"/>
    </row>
    <row r="26" spans="1:11" s="337" customFormat="1" ht="21.75" customHeight="1">
      <c r="A26" s="383"/>
      <c r="B26" s="318"/>
      <c r="C26" s="318"/>
      <c r="D26" s="383"/>
      <c r="E26" s="383"/>
      <c r="F26" s="383"/>
      <c r="G26" s="383"/>
      <c r="H26" s="383"/>
      <c r="I26" s="383"/>
      <c r="J26" s="383"/>
      <c r="K26" s="383"/>
    </row>
    <row r="27" spans="1:11" s="337" customFormat="1" ht="21.75" customHeight="1">
      <c r="A27" s="486"/>
      <c r="B27" s="487"/>
      <c r="C27" s="318"/>
      <c r="D27" s="383"/>
      <c r="E27" s="383"/>
      <c r="F27" s="383"/>
      <c r="G27" s="383"/>
      <c r="H27" s="383"/>
      <c r="I27" s="383"/>
      <c r="J27" s="383"/>
      <c r="K27" s="383"/>
    </row>
    <row r="28" spans="1:11" s="337" customFormat="1" ht="21.75" customHeight="1">
      <c r="A28" s="486"/>
      <c r="B28" s="487"/>
      <c r="C28" s="318"/>
      <c r="D28" s="383"/>
      <c r="E28" s="383"/>
      <c r="F28" s="383"/>
      <c r="G28" s="383"/>
      <c r="H28" s="383"/>
      <c r="I28" s="383"/>
      <c r="J28" s="383"/>
      <c r="K28" s="383"/>
    </row>
    <row r="29" spans="1:11" s="337" customFormat="1" ht="21.75" customHeight="1">
      <c r="A29" s="486"/>
      <c r="B29" s="487"/>
      <c r="C29" s="318"/>
      <c r="D29" s="383"/>
      <c r="E29" s="383"/>
      <c r="F29" s="383"/>
      <c r="G29" s="383"/>
      <c r="H29" s="383"/>
      <c r="I29" s="383"/>
      <c r="J29" s="383"/>
      <c r="K29" s="383"/>
    </row>
    <row r="30" spans="1:11" s="337" customFormat="1" ht="21.75" customHeight="1">
      <c r="A30" s="486"/>
      <c r="B30" s="487"/>
      <c r="C30" s="318"/>
      <c r="D30" s="383"/>
      <c r="E30" s="383"/>
      <c r="F30" s="383"/>
      <c r="G30" s="383"/>
      <c r="H30" s="383"/>
      <c r="I30" s="383"/>
      <c r="J30" s="383"/>
      <c r="K30" s="383"/>
    </row>
    <row r="31" spans="1:11" s="337" customFormat="1" ht="21.75" customHeight="1">
      <c r="A31" s="486"/>
      <c r="B31" s="487"/>
      <c r="C31" s="318"/>
      <c r="D31" s="383"/>
      <c r="E31" s="383"/>
      <c r="F31" s="383"/>
      <c r="G31" s="383"/>
      <c r="H31" s="383"/>
      <c r="I31" s="383"/>
      <c r="J31" s="383"/>
      <c r="K31" s="383"/>
    </row>
    <row r="32" spans="1:11" ht="21.75" customHeight="1">
      <c r="A32" s="486"/>
      <c r="B32" s="487"/>
    </row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</sheetData>
  <pageMargins left="0.19685039370078741" right="0" top="0.98425196850393704" bottom="0.19685039370078741" header="0.51181102362204722" footer="0.51181102362204722"/>
  <pageSetup paperSize="9" scale="90" orientation="portrait" r:id="rId1"/>
  <headerFooter alignWithMargins="0">
    <oddHeader>&amp;Rแบบ ปร.4 แผ่นที่ 1/&amp;P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130"/>
  <sheetViews>
    <sheetView view="pageBreakPreview" zoomScale="75" zoomScaleNormal="75" zoomScaleSheetLayoutView="75" workbookViewId="0">
      <selection activeCell="A3" sqref="A3"/>
    </sheetView>
  </sheetViews>
  <sheetFormatPr defaultRowHeight="21.75"/>
  <cols>
    <col min="1" max="1" width="13.5703125" style="383" customWidth="1"/>
    <col min="2" max="2" width="26.140625" style="318" customWidth="1"/>
    <col min="3" max="3" width="14.7109375" style="318" customWidth="1"/>
    <col min="4" max="5" width="6.140625" style="383" customWidth="1"/>
    <col min="6" max="6" width="11.7109375" style="383" customWidth="1"/>
    <col min="7" max="7" width="11" style="383" customWidth="1"/>
    <col min="8" max="8" width="12.28515625" style="383" customWidth="1"/>
    <col min="9" max="9" width="11.140625" style="383" customWidth="1"/>
    <col min="10" max="10" width="11.28515625" style="383" customWidth="1"/>
    <col min="11" max="11" width="10.5703125" style="383" customWidth="1"/>
    <col min="12" max="16384" width="9.140625" style="383"/>
  </cols>
  <sheetData>
    <row r="1" spans="1:11" s="318" customFormat="1" ht="21.75" customHeight="1">
      <c r="A1" s="293" t="s">
        <v>110</v>
      </c>
      <c r="B1" s="294"/>
      <c r="C1" s="295" t="s">
        <v>209</v>
      </c>
      <c r="D1" s="296"/>
      <c r="E1" s="294"/>
      <c r="F1" s="297"/>
      <c r="G1" s="298"/>
      <c r="H1" s="298"/>
      <c r="I1" s="297"/>
      <c r="J1" s="299"/>
      <c r="K1" s="300"/>
    </row>
    <row r="2" spans="1:11" s="318" customFormat="1" ht="21.75" customHeight="1">
      <c r="A2" s="293" t="str">
        <f>'[4]แบบ ปร.6'!$A$2</f>
        <v>สถานที่ก่อสร้าง</v>
      </c>
      <c r="B2" s="294"/>
      <c r="C2" s="494" t="s">
        <v>127</v>
      </c>
      <c r="D2" s="303"/>
      <c r="E2" s="294"/>
      <c r="F2" s="304"/>
      <c r="G2" s="305" t="s">
        <v>210</v>
      </c>
      <c r="H2" s="308"/>
      <c r="I2" s="304"/>
      <c r="J2" s="306"/>
      <c r="K2" s="307"/>
    </row>
    <row r="3" spans="1:11" s="318" customFormat="1" ht="21.75" customHeight="1">
      <c r="A3" s="293" t="s">
        <v>114</v>
      </c>
      <c r="B3" s="294"/>
      <c r="C3" s="295" t="str">
        <f>'[4]แบบ ปร.6'!$A$4</f>
        <v>สำนักบริหารจัดการน้ำ  กรมทรัพยากรน้ำ</v>
      </c>
      <c r="D3" s="303"/>
      <c r="E3" s="294"/>
      <c r="F3" s="304"/>
      <c r="G3" s="308" t="s">
        <v>128</v>
      </c>
      <c r="H3" s="308"/>
      <c r="I3" s="304"/>
      <c r="J3" s="306"/>
      <c r="K3" s="307"/>
    </row>
    <row r="4" spans="1:11" s="318" customFormat="1" ht="21.75" customHeight="1">
      <c r="A4" s="293" t="s">
        <v>115</v>
      </c>
      <c r="B4" s="294"/>
      <c r="C4" s="302" t="s">
        <v>130</v>
      </c>
      <c r="D4" s="303"/>
      <c r="E4" s="294"/>
      <c r="F4" s="304" t="s">
        <v>213</v>
      </c>
      <c r="G4" s="311" t="s">
        <v>212</v>
      </c>
      <c r="H4" s="305"/>
      <c r="I4" s="297"/>
      <c r="J4" s="299"/>
      <c r="K4" s="300"/>
    </row>
    <row r="5" spans="1:11" s="318" customFormat="1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</row>
    <row r="6" spans="1:11" s="309" customFormat="1" ht="21.75" customHeight="1">
      <c r="A6" s="319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1" s="309" customFormat="1" ht="21.75" customHeight="1">
      <c r="A7" s="328"/>
      <c r="B7" s="329"/>
      <c r="C7" s="330"/>
      <c r="D7" s="331"/>
      <c r="E7" s="332"/>
      <c r="F7" s="546" t="s">
        <v>121</v>
      </c>
      <c r="G7" s="334" t="s">
        <v>122</v>
      </c>
      <c r="H7" s="546" t="s">
        <v>121</v>
      </c>
      <c r="I7" s="335" t="s">
        <v>122</v>
      </c>
      <c r="J7" s="328" t="s">
        <v>123</v>
      </c>
      <c r="K7" s="336"/>
    </row>
    <row r="8" spans="1:11" s="309" customFormat="1" ht="21.75" customHeight="1">
      <c r="A8" s="547">
        <v>1</v>
      </c>
      <c r="B8" s="548" t="s">
        <v>211</v>
      </c>
      <c r="C8" s="549"/>
      <c r="D8" s="550">
        <v>8</v>
      </c>
      <c r="E8" s="549" t="s">
        <v>164</v>
      </c>
      <c r="F8" s="518">
        <f>'[4]รางระบาย(1)-'!G15</f>
        <v>474</v>
      </c>
      <c r="G8" s="518">
        <f>F8*D8</f>
        <v>3792</v>
      </c>
      <c r="H8" s="518">
        <f>'[4]รางระบาย(1)-'!I15</f>
        <v>299.71000000000004</v>
      </c>
      <c r="I8" s="551">
        <f>H8*D8</f>
        <v>2397.6800000000003</v>
      </c>
      <c r="J8" s="551">
        <f>I8+G8</f>
        <v>6189.68</v>
      </c>
      <c r="K8" s="344"/>
    </row>
    <row r="9" spans="1:11" ht="21.75" customHeight="1">
      <c r="A9" s="552"/>
      <c r="B9" s="473"/>
      <c r="C9" s="534"/>
      <c r="D9" s="553"/>
      <c r="E9" s="534"/>
      <c r="F9" s="554"/>
      <c r="G9" s="555"/>
      <c r="H9" s="556"/>
      <c r="I9" s="353"/>
      <c r="J9" s="353"/>
      <c r="K9" s="412"/>
    </row>
    <row r="10" spans="1:11" ht="21.75" customHeight="1">
      <c r="A10" s="552"/>
      <c r="B10" s="557"/>
      <c r="C10" s="534"/>
      <c r="D10" s="553"/>
      <c r="E10" s="301"/>
      <c r="F10" s="554"/>
      <c r="G10" s="555"/>
      <c r="H10" s="556"/>
      <c r="I10" s="353"/>
      <c r="J10" s="353"/>
      <c r="K10" s="412"/>
    </row>
    <row r="11" spans="1:11" ht="21.75" customHeight="1">
      <c r="A11" s="552"/>
      <c r="B11" s="301"/>
      <c r="C11" s="534"/>
      <c r="D11" s="553"/>
      <c r="E11" s="301"/>
      <c r="F11" s="554"/>
      <c r="G11" s="555"/>
      <c r="H11" s="556"/>
      <c r="I11" s="353"/>
      <c r="J11" s="353"/>
      <c r="K11" s="412"/>
    </row>
    <row r="12" spans="1:11" ht="21.75" customHeight="1">
      <c r="A12" s="552"/>
      <c r="B12" s="301"/>
      <c r="C12" s="534"/>
      <c r="D12" s="553"/>
      <c r="E12" s="301"/>
      <c r="F12" s="554"/>
      <c r="G12" s="555"/>
      <c r="H12" s="556"/>
      <c r="I12" s="353"/>
      <c r="J12" s="353"/>
      <c r="K12" s="412"/>
    </row>
    <row r="13" spans="1:11" ht="21.75" customHeight="1">
      <c r="A13" s="552"/>
      <c r="B13" s="301"/>
      <c r="C13" s="534"/>
      <c r="D13" s="553"/>
      <c r="E13" s="558"/>
      <c r="F13" s="554"/>
      <c r="G13" s="555"/>
      <c r="H13" s="556"/>
      <c r="I13" s="353"/>
      <c r="J13" s="353"/>
      <c r="K13" s="412"/>
    </row>
    <row r="14" spans="1:11" ht="21.75" customHeight="1">
      <c r="A14" s="552"/>
      <c r="B14" s="301"/>
      <c r="C14" s="534"/>
      <c r="D14" s="553"/>
      <c r="E14" s="558"/>
      <c r="F14" s="554"/>
      <c r="G14" s="555"/>
      <c r="H14" s="556"/>
      <c r="I14" s="353"/>
      <c r="J14" s="353"/>
      <c r="K14" s="412"/>
    </row>
    <row r="15" spans="1:11" s="309" customFormat="1" ht="21.75" customHeight="1">
      <c r="A15" s="559"/>
      <c r="B15" s="560"/>
      <c r="C15" s="561" t="s">
        <v>124</v>
      </c>
      <c r="D15" s="562"/>
      <c r="E15" s="561"/>
      <c r="F15" s="563"/>
      <c r="G15" s="563">
        <f>SUM(G8:G14)</f>
        <v>3792</v>
      </c>
      <c r="H15" s="392"/>
      <c r="I15" s="563">
        <f>SUM(I8:I14)</f>
        <v>2397.6800000000003</v>
      </c>
      <c r="J15" s="564">
        <f>SUM(J8:J14)</f>
        <v>6189.68</v>
      </c>
      <c r="K15" s="455"/>
    </row>
    <row r="16" spans="1:11" s="337" customFormat="1" ht="21.75" customHeight="1">
      <c r="A16" s="565"/>
      <c r="B16" s="566"/>
      <c r="C16" s="567" t="s">
        <v>125</v>
      </c>
      <c r="D16" s="568"/>
      <c r="E16" s="567"/>
      <c r="F16" s="569"/>
      <c r="G16" s="569"/>
      <c r="H16" s="400"/>
      <c r="I16" s="569"/>
      <c r="J16" s="569">
        <f>ROUNDDOWN(J15,-2)</f>
        <v>6100</v>
      </c>
      <c r="K16" s="456"/>
    </row>
    <row r="17" spans="1:11" s="337" customFormat="1" ht="21.75" customHeight="1">
      <c r="A17" s="301"/>
      <c r="B17" s="301"/>
      <c r="C17" s="301"/>
      <c r="D17" s="570"/>
      <c r="E17" s="301"/>
      <c r="F17" s="558"/>
      <c r="G17" s="558"/>
      <c r="H17" s="571"/>
      <c r="I17" s="558"/>
      <c r="J17" s="558"/>
      <c r="K17" s="487"/>
    </row>
    <row r="18" spans="1:11" s="337" customFormat="1" ht="39.950000000000003" customHeight="1">
      <c r="A18" s="486"/>
      <c r="B18" s="487"/>
      <c r="C18" s="318"/>
      <c r="D18" s="383"/>
      <c r="E18" s="383"/>
      <c r="F18" s="383"/>
      <c r="G18" s="383"/>
      <c r="H18" s="383"/>
      <c r="I18" s="383"/>
      <c r="J18" s="383"/>
      <c r="K18" s="383"/>
    </row>
    <row r="19" spans="1:11" s="337" customFormat="1" ht="21.75" customHeight="1">
      <c r="A19" s="48" t="s">
        <v>33</v>
      </c>
      <c r="B19" s="75" t="s">
        <v>195</v>
      </c>
      <c r="C19" s="47"/>
      <c r="D19" s="48" t="s">
        <v>35</v>
      </c>
      <c r="E19" s="75" t="s">
        <v>43</v>
      </c>
      <c r="F19" s="50"/>
      <c r="G19" s="47"/>
      <c r="H19"/>
      <c r="I19"/>
      <c r="J19"/>
      <c r="K19" s="383"/>
    </row>
    <row r="20" spans="1:11" s="337" customFormat="1" ht="21.75" customHeight="1">
      <c r="A20" s="211"/>
      <c r="B20" s="76" t="s">
        <v>194</v>
      </c>
      <c r="C20" s="52"/>
      <c r="D20"/>
      <c r="E20" s="49" t="s">
        <v>45</v>
      </c>
      <c r="F20"/>
      <c r="G20" s="47"/>
      <c r="H20"/>
      <c r="I20"/>
      <c r="J20"/>
      <c r="K20" s="383"/>
    </row>
    <row r="21" spans="1:11" s="337" customFormat="1" ht="25.5" customHeight="1">
      <c r="A21"/>
      <c r="B21" s="210" t="s">
        <v>185</v>
      </c>
      <c r="C21" s="52"/>
      <c r="D21"/>
      <c r="E21" s="75" t="s">
        <v>167</v>
      </c>
      <c r="F21"/>
      <c r="G21" s="47"/>
      <c r="H21"/>
      <c r="I21"/>
      <c r="J21"/>
      <c r="K21" s="383"/>
    </row>
    <row r="22" spans="1:11" s="337" customFormat="1" ht="25.5" customHeight="1">
      <c r="A22"/>
      <c r="B22" s="49"/>
      <c r="C22" s="50"/>
      <c r="D22"/>
      <c r="E22" s="49" t="s">
        <v>47</v>
      </c>
      <c r="F22" s="50"/>
      <c r="G22"/>
      <c r="H22"/>
      <c r="I22"/>
      <c r="J22"/>
      <c r="K22" s="383"/>
    </row>
    <row r="23" spans="1:11" s="337" customFormat="1" ht="24.95" customHeight="1">
      <c r="A23" s="48"/>
      <c r="B23" s="49" t="s">
        <v>34</v>
      </c>
      <c r="C23" s="50"/>
      <c r="D23" s="48" t="s">
        <v>48</v>
      </c>
      <c r="E23" s="49" t="s">
        <v>49</v>
      </c>
      <c r="F23"/>
      <c r="G23"/>
      <c r="H23"/>
      <c r="I23"/>
      <c r="J23"/>
      <c r="K23" s="383"/>
    </row>
    <row r="24" spans="1:11" s="337" customFormat="1" ht="21.75" customHeight="1">
      <c r="A24"/>
      <c r="B24" s="51"/>
      <c r="C24"/>
      <c r="D24" t="s">
        <v>48</v>
      </c>
      <c r="E24" s="49" t="s">
        <v>50</v>
      </c>
      <c r="F24"/>
      <c r="G24"/>
      <c r="H24"/>
      <c r="I24"/>
      <c r="J24"/>
      <c r="K24" s="383"/>
    </row>
    <row r="25" spans="1:11" s="337" customFormat="1" ht="21.75" customHeight="1">
      <c r="A25"/>
      <c r="B25" s="49"/>
      <c r="C25" s="50"/>
      <c r="D25" s="50" t="s">
        <v>51</v>
      </c>
      <c r="E25" t="s">
        <v>52</v>
      </c>
      <c r="F25" s="38"/>
      <c r="G25"/>
      <c r="H25"/>
      <c r="I25"/>
      <c r="J25"/>
      <c r="K25" s="383"/>
    </row>
    <row r="26" spans="1:11" s="337" customFormat="1" ht="21.75" customHeight="1">
      <c r="A26" s="383"/>
      <c r="B26" s="318"/>
      <c r="C26" s="318"/>
      <c r="D26" s="383"/>
      <c r="E26" s="383"/>
      <c r="F26" s="383"/>
      <c r="G26" s="383"/>
      <c r="H26" s="383"/>
      <c r="I26" s="383"/>
      <c r="J26" s="383"/>
      <c r="K26" s="383"/>
    </row>
    <row r="27" spans="1:11" s="337" customFormat="1" ht="21.75" customHeight="1">
      <c r="A27" s="486"/>
      <c r="B27" s="487"/>
      <c r="C27" s="318"/>
      <c r="D27" s="383"/>
      <c r="E27" s="383"/>
      <c r="F27" s="383"/>
      <c r="G27" s="383"/>
      <c r="H27" s="383"/>
      <c r="I27" s="383"/>
      <c r="J27" s="383"/>
      <c r="K27" s="383"/>
    </row>
    <row r="28" spans="1:11" s="337" customFormat="1" ht="21.75" customHeight="1">
      <c r="A28" s="486"/>
      <c r="B28" s="487"/>
      <c r="C28" s="318"/>
      <c r="D28" s="383"/>
      <c r="E28" s="383"/>
      <c r="F28" s="383"/>
      <c r="G28" s="383"/>
      <c r="H28" s="383"/>
      <c r="I28" s="383"/>
      <c r="J28" s="383"/>
      <c r="K28" s="383"/>
    </row>
    <row r="29" spans="1:11" s="337" customFormat="1" ht="21.75" customHeight="1">
      <c r="A29" s="486"/>
      <c r="B29" s="487"/>
      <c r="C29" s="318"/>
      <c r="D29" s="383"/>
      <c r="E29" s="383"/>
      <c r="F29" s="383"/>
      <c r="G29" s="383"/>
      <c r="H29" s="383"/>
      <c r="I29" s="383"/>
      <c r="J29" s="383"/>
      <c r="K29" s="383"/>
    </row>
    <row r="30" spans="1:11" s="337" customFormat="1" ht="21.75" customHeight="1">
      <c r="A30" s="486"/>
      <c r="B30" s="487"/>
      <c r="C30" s="318"/>
      <c r="D30" s="383"/>
      <c r="E30" s="383"/>
      <c r="F30" s="383"/>
      <c r="G30" s="383"/>
      <c r="H30" s="383"/>
      <c r="I30" s="383"/>
      <c r="J30" s="383"/>
      <c r="K30" s="383"/>
    </row>
    <row r="31" spans="1:11" s="337" customFormat="1" ht="21.75" customHeight="1">
      <c r="A31" s="486"/>
      <c r="B31" s="487"/>
      <c r="C31" s="318"/>
      <c r="D31" s="383"/>
      <c r="E31" s="383"/>
      <c r="F31" s="383"/>
      <c r="G31" s="383"/>
      <c r="H31" s="383"/>
      <c r="I31" s="383"/>
      <c r="J31" s="383"/>
      <c r="K31" s="383"/>
    </row>
    <row r="32" spans="1:11" ht="21.75" customHeight="1">
      <c r="A32" s="486"/>
      <c r="B32" s="487"/>
    </row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</sheetData>
  <pageMargins left="0.19685039370078741" right="0" top="0.98425196850393704" bottom="0.19685039370078741" header="0.51181102362204722" footer="0.51181102362204722"/>
  <pageSetup paperSize="9" scale="82" orientation="portrait" r:id="rId1"/>
  <headerFooter alignWithMargins="0">
    <oddHeader>&amp;Rแบบ ปร.4 แผ่นที่ 1/&amp;P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08"/>
  <sheetViews>
    <sheetView zoomScale="75" workbookViewId="0">
      <selection activeCell="O13" sqref="O13"/>
    </sheetView>
  </sheetViews>
  <sheetFormatPr defaultRowHeight="21.75"/>
  <cols>
    <col min="1" max="1" width="14.85546875" style="383" customWidth="1"/>
    <col min="2" max="2" width="18.28515625" style="318" customWidth="1"/>
    <col min="3" max="3" width="15.28515625" style="318" customWidth="1"/>
    <col min="4" max="4" width="6.42578125" style="383" customWidth="1"/>
    <col min="5" max="5" width="6.7109375" style="383" customWidth="1"/>
    <col min="6" max="7" width="11.28515625" style="383" customWidth="1"/>
    <col min="8" max="8" width="11.42578125" style="383" customWidth="1"/>
    <col min="9" max="9" width="11" style="383" customWidth="1"/>
    <col min="10" max="10" width="11.7109375" style="318" customWidth="1"/>
    <col min="11" max="11" width="10.140625" style="318" customWidth="1"/>
    <col min="12" max="16384" width="9.140625" style="318"/>
  </cols>
  <sheetData>
    <row r="1" spans="1:12" ht="21.75" customHeight="1">
      <c r="A1" s="293" t="s">
        <v>110</v>
      </c>
      <c r="B1" s="294"/>
      <c r="C1" s="295" t="s">
        <v>208</v>
      </c>
      <c r="D1" s="296"/>
      <c r="E1" s="294"/>
      <c r="F1" s="297"/>
      <c r="G1" s="298"/>
      <c r="H1" s="298"/>
      <c r="I1" s="297"/>
      <c r="J1" s="299"/>
      <c r="K1" s="300"/>
    </row>
    <row r="2" spans="1:12" ht="21.75" customHeight="1">
      <c r="A2" s="293" t="str">
        <f>'[2]แบบ ปร.6'!$A$2</f>
        <v>สถานที่ก่อสร้าง</v>
      </c>
      <c r="B2" s="294"/>
      <c r="C2" s="494" t="s">
        <v>127</v>
      </c>
      <c r="D2" s="303"/>
      <c r="E2" s="294"/>
      <c r="F2" s="304"/>
      <c r="G2" s="308"/>
      <c r="H2" s="304" t="s">
        <v>6</v>
      </c>
      <c r="I2" s="308" t="s">
        <v>112</v>
      </c>
      <c r="J2" s="308"/>
      <c r="K2" s="307"/>
    </row>
    <row r="3" spans="1:12" ht="21.75" customHeight="1">
      <c r="A3" s="293" t="s">
        <v>114</v>
      </c>
      <c r="B3" s="294"/>
      <c r="C3" s="295" t="str">
        <f>'[2]แบบ ปร.6'!$A$4</f>
        <v>สำนักบริหารจัดการน้ำ  กรมทรัพยากรน้ำ</v>
      </c>
      <c r="D3" s="303"/>
      <c r="E3" s="294"/>
      <c r="F3" s="304"/>
      <c r="G3" s="308" t="s">
        <v>128</v>
      </c>
      <c r="H3" s="308"/>
      <c r="I3" s="304"/>
      <c r="J3" s="306"/>
      <c r="K3" s="307"/>
    </row>
    <row r="4" spans="1:12" ht="21.75" customHeight="1">
      <c r="A4" s="293" t="s">
        <v>115</v>
      </c>
      <c r="B4" s="294"/>
      <c r="C4" s="302" t="s">
        <v>130</v>
      </c>
      <c r="D4" s="303"/>
      <c r="E4" s="294"/>
      <c r="F4" s="304"/>
      <c r="G4" s="311"/>
      <c r="H4" s="304" t="s">
        <v>116</v>
      </c>
      <c r="I4" s="311" t="str">
        <f>'[2]ปร.5 บาดาลขนาดใหญ่'!C9</f>
        <v>28 ก.ย.28</v>
      </c>
      <c r="J4" s="299"/>
      <c r="K4" s="300"/>
    </row>
    <row r="5" spans="1:12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</row>
    <row r="6" spans="1:12" s="309" customFormat="1" ht="21.75" customHeight="1">
      <c r="A6" s="319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2" s="309" customFormat="1" ht="21.75" customHeight="1">
      <c r="A7" s="328"/>
      <c r="B7" s="329"/>
      <c r="C7" s="330"/>
      <c r="D7" s="331"/>
      <c r="E7" s="332"/>
      <c r="F7" s="333" t="s">
        <v>121</v>
      </c>
      <c r="G7" s="334" t="s">
        <v>122</v>
      </c>
      <c r="H7" s="333" t="s">
        <v>121</v>
      </c>
      <c r="I7" s="335" t="s">
        <v>122</v>
      </c>
      <c r="J7" s="328" t="s">
        <v>123</v>
      </c>
      <c r="K7" s="336"/>
    </row>
    <row r="8" spans="1:12" ht="21.75" customHeight="1">
      <c r="A8" s="419">
        <v>1</v>
      </c>
      <c r="B8" s="383" t="str">
        <f>[3]ชุดวิเคราะห์!$B$3</f>
        <v>เครื่องมือตรวจวัดสารละลายเหล็กในน้ำ</v>
      </c>
      <c r="C8" s="542"/>
      <c r="D8" s="529">
        <v>1</v>
      </c>
      <c r="E8" s="409" t="str">
        <f>[3]ชุดวิเคราะห์!$C$3</f>
        <v>ชุด</v>
      </c>
      <c r="F8" s="413">
        <f>[3]ชุดวิเคราะห์!$D$3</f>
        <v>3000</v>
      </c>
      <c r="G8" s="372">
        <f>SUM(F8*D8)</f>
        <v>3000</v>
      </c>
      <c r="H8" s="413" t="str">
        <f>[5]ชุดวิเคราะห์!$E$3</f>
        <v>-</v>
      </c>
      <c r="I8" s="413" t="s">
        <v>134</v>
      </c>
      <c r="J8" s="346">
        <f>SUM(G8,I8)</f>
        <v>3000</v>
      </c>
      <c r="K8" s="412"/>
    </row>
    <row r="9" spans="1:12" ht="21.75" customHeight="1">
      <c r="A9" s="419"/>
      <c r="B9" s="477"/>
      <c r="C9" s="344"/>
      <c r="D9" s="543"/>
      <c r="E9" s="409"/>
      <c r="F9" s="413"/>
      <c r="G9" s="372"/>
      <c r="H9" s="413"/>
      <c r="I9" s="413"/>
      <c r="J9" s="412"/>
      <c r="K9" s="412"/>
    </row>
    <row r="10" spans="1:12" ht="21.75" customHeight="1">
      <c r="A10" s="419"/>
      <c r="B10" s="477" t="s">
        <v>129</v>
      </c>
      <c r="C10" s="344"/>
      <c r="D10" s="543"/>
      <c r="E10" s="409"/>
      <c r="F10" s="413"/>
      <c r="G10" s="372"/>
      <c r="H10" s="413"/>
      <c r="I10" s="413"/>
      <c r="J10" s="412"/>
      <c r="K10" s="412"/>
    </row>
    <row r="11" spans="1:12" ht="21.75" customHeight="1">
      <c r="A11" s="419"/>
      <c r="B11" s="416"/>
      <c r="C11" s="412"/>
      <c r="D11" s="544"/>
      <c r="E11" s="409"/>
      <c r="F11" s="413"/>
      <c r="G11" s="372"/>
      <c r="H11" s="413"/>
      <c r="I11" s="413"/>
      <c r="J11" s="412"/>
      <c r="K11" s="412"/>
    </row>
    <row r="12" spans="1:12" s="309" customFormat="1" ht="21.75" customHeight="1">
      <c r="A12" s="385"/>
      <c r="B12" s="386"/>
      <c r="C12" s="387" t="s">
        <v>124</v>
      </c>
      <c r="D12" s="388"/>
      <c r="E12" s="389"/>
      <c r="F12" s="390"/>
      <c r="G12" s="391">
        <f>SUM(G8:G11)</f>
        <v>3000</v>
      </c>
      <c r="H12" s="392"/>
      <c r="I12" s="391">
        <f>SUM(I8:I11)</f>
        <v>0</v>
      </c>
      <c r="J12" s="393">
        <f>SUM(J8:J11)</f>
        <v>3000</v>
      </c>
      <c r="K12" s="455"/>
    </row>
    <row r="13" spans="1:12" s="337" customFormat="1" ht="21.75" customHeight="1">
      <c r="A13" s="328"/>
      <c r="B13" s="395"/>
      <c r="C13" s="396" t="s">
        <v>189</v>
      </c>
      <c r="D13" s="397"/>
      <c r="E13" s="330"/>
      <c r="F13" s="398"/>
      <c r="G13" s="399"/>
      <c r="H13" s="400"/>
      <c r="I13" s="399"/>
      <c r="J13" s="399">
        <f>ROUNDDOWN(J12,0)</f>
        <v>3000</v>
      </c>
      <c r="K13" s="456"/>
    </row>
    <row r="14" spans="1:12" s="337" customFormat="1" ht="21.75" customHeight="1">
      <c r="A14" s="486"/>
      <c r="B14" s="487"/>
      <c r="C14" s="365"/>
      <c r="D14" s="488"/>
      <c r="E14" s="312"/>
      <c r="F14" s="489"/>
      <c r="G14" s="490"/>
      <c r="H14" s="491"/>
      <c r="I14" s="490"/>
      <c r="J14" s="490"/>
      <c r="K14" s="487"/>
    </row>
    <row r="15" spans="1:12" s="337" customFormat="1" ht="21.75" customHeight="1">
      <c r="A15" s="486"/>
      <c r="B15" s="487"/>
      <c r="C15" s="365"/>
      <c r="D15" s="488"/>
      <c r="E15" s="312"/>
      <c r="F15" s="489"/>
      <c r="G15" s="490"/>
      <c r="H15" s="491"/>
      <c r="I15" s="490"/>
      <c r="J15" s="490"/>
      <c r="K15" s="487"/>
    </row>
    <row r="16" spans="1:12" s="337" customFormat="1" ht="21.75" customHeight="1">
      <c r="A16" s="48" t="s">
        <v>33</v>
      </c>
      <c r="B16" s="75" t="s">
        <v>195</v>
      </c>
      <c r="C16" s="47"/>
      <c r="D16" s="48" t="s">
        <v>35</v>
      </c>
      <c r="E16" s="75" t="s">
        <v>43</v>
      </c>
      <c r="F16" s="50"/>
      <c r="G16" s="47"/>
      <c r="H16"/>
      <c r="I16"/>
      <c r="J16"/>
      <c r="K16" s="383"/>
      <c r="L16" s="318"/>
    </row>
    <row r="17" spans="1:15" ht="21.75" customHeight="1">
      <c r="A17" s="211"/>
      <c r="B17" s="76" t="s">
        <v>194</v>
      </c>
      <c r="C17" s="52"/>
      <c r="D17"/>
      <c r="E17" s="49" t="s">
        <v>45</v>
      </c>
      <c r="F17"/>
      <c r="G17" s="47"/>
      <c r="H17"/>
      <c r="I17"/>
      <c r="J17"/>
      <c r="K17" s="383"/>
    </row>
    <row r="18" spans="1:15" ht="21.75" customHeight="1">
      <c r="A18"/>
      <c r="B18" s="210" t="s">
        <v>185</v>
      </c>
      <c r="C18" s="52"/>
      <c r="D18"/>
      <c r="E18" s="75" t="s">
        <v>167</v>
      </c>
      <c r="F18"/>
      <c r="G18" s="47"/>
      <c r="H18"/>
      <c r="I18"/>
      <c r="J18"/>
      <c r="K18" s="383"/>
    </row>
    <row r="19" spans="1:15" s="383" customFormat="1" ht="39.950000000000003" customHeight="1">
      <c r="A19"/>
      <c r="B19" s="49"/>
      <c r="C19" s="50"/>
      <c r="D19"/>
      <c r="E19" s="49" t="s">
        <v>47</v>
      </c>
      <c r="F19" s="50"/>
      <c r="G19"/>
      <c r="H19"/>
      <c r="I19"/>
      <c r="J19"/>
      <c r="L19" s="318"/>
      <c r="M19" s="545"/>
      <c r="N19" s="545"/>
      <c r="O19" s="545"/>
    </row>
    <row r="20" spans="1:15" s="383" customFormat="1" ht="25.5" customHeight="1">
      <c r="A20" s="48"/>
      <c r="B20" s="49" t="s">
        <v>34</v>
      </c>
      <c r="C20" s="50"/>
      <c r="D20" s="48" t="s">
        <v>48</v>
      </c>
      <c r="E20" s="49" t="s">
        <v>49</v>
      </c>
      <c r="F20"/>
      <c r="G20"/>
      <c r="H20"/>
      <c r="I20"/>
      <c r="J20"/>
      <c r="L20" s="318"/>
      <c r="M20" s="545"/>
      <c r="N20" s="545"/>
      <c r="O20" s="545"/>
    </row>
    <row r="21" spans="1:15" s="383" customFormat="1" ht="21.75" customHeight="1">
      <c r="A21"/>
      <c r="B21" s="51"/>
      <c r="C21"/>
      <c r="D21" t="s">
        <v>48</v>
      </c>
      <c r="E21" s="49" t="s">
        <v>50</v>
      </c>
      <c r="F21"/>
      <c r="G21"/>
      <c r="H21"/>
      <c r="I21"/>
      <c r="J21"/>
      <c r="L21" s="318"/>
      <c r="M21" s="545"/>
      <c r="N21" s="545"/>
      <c r="O21" s="545"/>
    </row>
    <row r="22" spans="1:15" s="383" customFormat="1" ht="24" customHeight="1">
      <c r="A22"/>
      <c r="B22" s="49"/>
      <c r="C22" s="50"/>
      <c r="D22" s="50" t="s">
        <v>51</v>
      </c>
      <c r="E22" t="s">
        <v>52</v>
      </c>
      <c r="F22" s="38"/>
      <c r="G22"/>
      <c r="H22"/>
      <c r="I22"/>
      <c r="J22"/>
      <c r="L22" s="318"/>
      <c r="M22" s="545"/>
      <c r="N22" s="545"/>
      <c r="O22" s="545"/>
    </row>
    <row r="23" spans="1:15" s="383" customFormat="1" ht="35.1" customHeight="1">
      <c r="B23" s="318"/>
      <c r="C23" s="318"/>
      <c r="L23" s="318"/>
      <c r="M23" s="545"/>
      <c r="N23" s="545"/>
      <c r="O23" s="545"/>
    </row>
    <row r="24" spans="1:15" ht="21.75" customHeight="1"/>
    <row r="25" spans="1:15" ht="21.75" customHeight="1"/>
    <row r="26" spans="1:15" ht="21.75" customHeight="1"/>
    <row r="27" spans="1:15" ht="21.75" customHeight="1"/>
    <row r="28" spans="1:15" ht="21.75" customHeight="1"/>
    <row r="29" spans="1:15" ht="21.75" customHeight="1"/>
    <row r="30" spans="1:15" ht="21.75" customHeight="1"/>
    <row r="31" spans="1:15" ht="21.75" customHeight="1"/>
    <row r="32" spans="1:15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</sheetData>
  <pageMargins left="0.19685039370078741" right="0.19685039370078741" top="0.78740157480314965" bottom="0.39370078740157483" header="0.39370078740157483" footer="0.19685039370078741"/>
  <pageSetup paperSize="9" scale="90" orientation="portrait" horizontalDpi="4294967295" r:id="rId1"/>
  <headerFooter alignWithMargins="0">
    <oddHeader>&amp;Rแบบ ปร.4 แผ่นที่ &amp;P/1</oddHeader>
    <oddFooter>&amp;L&amp;F&amp;C&amp;A&amp;R&amp;D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116"/>
  <sheetViews>
    <sheetView zoomScale="75" workbookViewId="0">
      <selection activeCell="N11" sqref="N11"/>
    </sheetView>
  </sheetViews>
  <sheetFormatPr defaultRowHeight="21.75"/>
  <cols>
    <col min="1" max="1" width="10.140625" style="383" customWidth="1"/>
    <col min="2" max="2" width="23.85546875" style="318" customWidth="1"/>
    <col min="3" max="3" width="25" style="318" customWidth="1"/>
    <col min="4" max="5" width="5.42578125" style="383" customWidth="1"/>
    <col min="6" max="6" width="10.140625" style="383" customWidth="1"/>
    <col min="7" max="7" width="13.140625" style="383" customWidth="1"/>
    <col min="8" max="8" width="9.85546875" style="383" customWidth="1"/>
    <col min="9" max="9" width="8.5703125" style="383" customWidth="1"/>
    <col min="10" max="11" width="9.42578125" style="318" customWidth="1"/>
    <col min="12" max="16384" width="9.140625" style="318"/>
  </cols>
  <sheetData>
    <row r="1" spans="1:11" ht="21.75" customHeight="1">
      <c r="A1" s="293" t="s">
        <v>110</v>
      </c>
      <c r="B1" s="294"/>
      <c r="C1" s="295" t="s">
        <v>204</v>
      </c>
      <c r="D1" s="296"/>
      <c r="E1" s="294"/>
      <c r="F1" s="297"/>
      <c r="G1" s="298"/>
      <c r="H1" s="298"/>
      <c r="I1" s="297"/>
      <c r="J1" s="299"/>
      <c r="K1" s="300"/>
    </row>
    <row r="2" spans="1:11" ht="21.75" customHeight="1">
      <c r="A2" s="293" t="str">
        <f>'[4]แบบ ปร.6'!$A$2</f>
        <v>สถานที่ก่อสร้าง</v>
      </c>
      <c r="B2" s="294"/>
      <c r="C2" s="294"/>
      <c r="D2" s="494" t="s">
        <v>127</v>
      </c>
      <c r="E2" s="303"/>
      <c r="F2" s="294"/>
      <c r="G2" s="304"/>
      <c r="H2" s="304" t="s">
        <v>6</v>
      </c>
      <c r="I2" s="308" t="s">
        <v>112</v>
      </c>
      <c r="J2" s="308"/>
      <c r="K2" s="307"/>
    </row>
    <row r="3" spans="1:11" ht="21.75" customHeight="1">
      <c r="A3" s="293" t="s">
        <v>114</v>
      </c>
      <c r="B3" s="294"/>
      <c r="C3" s="295" t="str">
        <f>'[4]แบบ ปร.6'!$A$4</f>
        <v>สำนักบริหารจัดการน้ำ  กรมทรัพยากรน้ำ</v>
      </c>
      <c r="D3" s="303"/>
      <c r="E3" s="294"/>
      <c r="F3" s="304" t="s">
        <v>128</v>
      </c>
      <c r="G3" s="308"/>
      <c r="H3" s="308"/>
      <c r="I3" s="304"/>
      <c r="J3" s="306"/>
      <c r="K3" s="307"/>
    </row>
    <row r="4" spans="1:11" ht="21.75" customHeight="1">
      <c r="A4" s="293" t="s">
        <v>115</v>
      </c>
      <c r="B4" s="294"/>
      <c r="C4" s="302" t="s">
        <v>130</v>
      </c>
      <c r="D4" s="303"/>
      <c r="E4" s="294"/>
      <c r="F4" s="304"/>
      <c r="G4" s="495"/>
      <c r="H4" s="304" t="s">
        <v>116</v>
      </c>
      <c r="I4" s="311" t="str">
        <f>'[2]ปร.5 บาดาลขนาดใหญ่'!C9</f>
        <v>28 ก.ย.28</v>
      </c>
      <c r="J4" s="299"/>
      <c r="K4" s="300"/>
    </row>
    <row r="5" spans="1:11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</row>
    <row r="6" spans="1:11" s="309" customFormat="1" ht="21.75" customHeight="1">
      <c r="A6" s="526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1" s="309" customFormat="1" ht="21.75" customHeight="1">
      <c r="A7" s="328"/>
      <c r="B7" s="329"/>
      <c r="C7" s="330"/>
      <c r="D7" s="331"/>
      <c r="E7" s="332"/>
      <c r="F7" s="333" t="s">
        <v>121</v>
      </c>
      <c r="G7" s="334" t="s">
        <v>122</v>
      </c>
      <c r="H7" s="333" t="s">
        <v>121</v>
      </c>
      <c r="I7" s="335" t="s">
        <v>122</v>
      </c>
      <c r="J7" s="328" t="s">
        <v>123</v>
      </c>
      <c r="K7" s="336"/>
    </row>
    <row r="8" spans="1:11" ht="21.75" customHeight="1">
      <c r="A8" s="419">
        <v>1</v>
      </c>
      <c r="B8" s="527" t="str">
        <f>[3]เครื่องมือ!B2</f>
        <v>ประแจคอม้าขนาด 24"</v>
      </c>
      <c r="C8" s="528"/>
      <c r="D8" s="529">
        <v>2</v>
      </c>
      <c r="E8" s="409" t="s">
        <v>201</v>
      </c>
      <c r="F8" s="413">
        <f>[3]เครื่องมือ!$D$2</f>
        <v>1050</v>
      </c>
      <c r="G8" s="372">
        <f t="shared" ref="G8:G16" si="0">SUM(F8*D8)</f>
        <v>2100</v>
      </c>
      <c r="H8" s="413" t="s">
        <v>134</v>
      </c>
      <c r="I8" s="413" t="s">
        <v>134</v>
      </c>
      <c r="J8" s="346">
        <f t="shared" ref="J8:J16" si="1">SUM(G8,I8)</f>
        <v>2100</v>
      </c>
      <c r="K8" s="412"/>
    </row>
    <row r="9" spans="1:11" ht="21.75" customHeight="1">
      <c r="A9" s="419">
        <v>2</v>
      </c>
      <c r="B9" s="477" t="str">
        <f>[3]เครื่องมือ!B3</f>
        <v>ประแจเลื่อนขนาด 10"</v>
      </c>
      <c r="C9" s="344"/>
      <c r="D9" s="529">
        <v>1</v>
      </c>
      <c r="E9" s="409" t="s">
        <v>201</v>
      </c>
      <c r="F9" s="413">
        <f>[3]เครื่องมือ!$D$3</f>
        <v>450</v>
      </c>
      <c r="G9" s="372">
        <f t="shared" si="0"/>
        <v>450</v>
      </c>
      <c r="H9" s="413" t="s">
        <v>134</v>
      </c>
      <c r="I9" s="413" t="s">
        <v>134</v>
      </c>
      <c r="J9" s="346">
        <f t="shared" si="1"/>
        <v>450</v>
      </c>
      <c r="K9" s="412"/>
    </row>
    <row r="10" spans="1:11" ht="21.75" customHeight="1">
      <c r="A10" s="419">
        <v>3</v>
      </c>
      <c r="B10" s="477" t="str">
        <f>[3]เครื่องมือ!B4</f>
        <v xml:space="preserve">เลื่อยตัดเหล็ก 1 อัน พร้อมใบเลื่อย 12" </v>
      </c>
      <c r="C10" s="344"/>
      <c r="D10" s="529">
        <v>1</v>
      </c>
      <c r="E10" s="409" t="s">
        <v>205</v>
      </c>
      <c r="F10" s="413">
        <f>[3]เครื่องมือ!$D$4</f>
        <v>420</v>
      </c>
      <c r="G10" s="372">
        <f t="shared" si="0"/>
        <v>420</v>
      </c>
      <c r="H10" s="413" t="s">
        <v>134</v>
      </c>
      <c r="I10" s="413" t="s">
        <v>134</v>
      </c>
      <c r="J10" s="346">
        <f t="shared" si="1"/>
        <v>420</v>
      </c>
      <c r="K10" s="412"/>
    </row>
    <row r="11" spans="1:11" ht="21.75" customHeight="1">
      <c r="A11" s="419">
        <v>4</v>
      </c>
      <c r="B11" s="477" t="str">
        <f>[3]เครื่องมือ!B5</f>
        <v>คีมล๊อคขนาด 10"ของไวส์กริป(vise clip) หรือเทียบเท่า</v>
      </c>
      <c r="C11" s="344"/>
      <c r="D11" s="530">
        <v>1</v>
      </c>
      <c r="E11" s="409" t="s">
        <v>206</v>
      </c>
      <c r="F11" s="413">
        <f>[3]เครื่องมือ!$D$5</f>
        <v>220</v>
      </c>
      <c r="G11" s="372">
        <f t="shared" si="0"/>
        <v>220</v>
      </c>
      <c r="H11" s="413" t="s">
        <v>134</v>
      </c>
      <c r="I11" s="413" t="s">
        <v>134</v>
      </c>
      <c r="J11" s="346">
        <f t="shared" si="1"/>
        <v>220</v>
      </c>
      <c r="K11" s="412"/>
    </row>
    <row r="12" spans="1:11" ht="21.75" customHeight="1">
      <c r="A12" s="419">
        <v>5</v>
      </c>
      <c r="B12" s="477" t="str">
        <f>[3]เครื่องมือ!B6</f>
        <v>ไขควงลองไฟ</v>
      </c>
      <c r="C12" s="344"/>
      <c r="D12" s="529">
        <v>1</v>
      </c>
      <c r="E12" s="409" t="s">
        <v>206</v>
      </c>
      <c r="F12" s="413">
        <f>[3]เครื่องมือ!$D$6</f>
        <v>40</v>
      </c>
      <c r="G12" s="372">
        <f t="shared" si="0"/>
        <v>40</v>
      </c>
      <c r="H12" s="413" t="s">
        <v>134</v>
      </c>
      <c r="I12" s="413" t="s">
        <v>134</v>
      </c>
      <c r="J12" s="346">
        <f t="shared" si="1"/>
        <v>40</v>
      </c>
      <c r="K12" s="412"/>
    </row>
    <row r="13" spans="1:11" ht="21.75" customHeight="1">
      <c r="A13" s="419">
        <v>6</v>
      </c>
      <c r="B13" s="477" t="str">
        <f>[3]เครื่องมือ!B7</f>
        <v>ไขควงปากแฉก ขนาด 4"</v>
      </c>
      <c r="C13" s="344"/>
      <c r="D13" s="529">
        <v>1</v>
      </c>
      <c r="E13" s="409" t="s">
        <v>206</v>
      </c>
      <c r="F13" s="413">
        <f>[3]เครื่องมือ!$D$7</f>
        <v>35</v>
      </c>
      <c r="G13" s="372">
        <f t="shared" si="0"/>
        <v>35</v>
      </c>
      <c r="H13" s="413" t="s">
        <v>134</v>
      </c>
      <c r="I13" s="413" t="s">
        <v>134</v>
      </c>
      <c r="J13" s="346">
        <f t="shared" si="1"/>
        <v>35</v>
      </c>
      <c r="K13" s="412"/>
    </row>
    <row r="14" spans="1:11" ht="21.75" customHeight="1">
      <c r="A14" s="419">
        <v>7</v>
      </c>
      <c r="B14" s="477" t="str">
        <f>[3]เครื่องมือ!B8</f>
        <v>ไขควงปากแบน ขนาด 4"</v>
      </c>
      <c r="C14" s="344"/>
      <c r="D14" s="529">
        <v>1</v>
      </c>
      <c r="E14" s="409" t="s">
        <v>206</v>
      </c>
      <c r="F14" s="413">
        <f>[3]เครื่องมือ!$D$8</f>
        <v>35</v>
      </c>
      <c r="G14" s="372">
        <f t="shared" si="0"/>
        <v>35</v>
      </c>
      <c r="H14" s="413" t="s">
        <v>134</v>
      </c>
      <c r="I14" s="413" t="s">
        <v>134</v>
      </c>
      <c r="J14" s="346">
        <f t="shared" si="1"/>
        <v>35</v>
      </c>
      <c r="K14" s="412"/>
    </row>
    <row r="15" spans="1:11" ht="21.75" customHeight="1">
      <c r="A15" s="419">
        <v>8</v>
      </c>
      <c r="B15" s="477" t="str">
        <f>[3]เครื่องมือ!B9</f>
        <v>ฆ้อนหัวกลม ขนาดหนัก 2 ปอนด์</v>
      </c>
      <c r="C15" s="344"/>
      <c r="D15" s="530">
        <v>1</v>
      </c>
      <c r="E15" s="423" t="s">
        <v>206</v>
      </c>
      <c r="F15" s="413">
        <f>[3]เครื่องมือ!$D$9</f>
        <v>100</v>
      </c>
      <c r="G15" s="372">
        <f t="shared" si="0"/>
        <v>100</v>
      </c>
      <c r="H15" s="413" t="s">
        <v>134</v>
      </c>
      <c r="I15" s="413" t="s">
        <v>134</v>
      </c>
      <c r="J15" s="346">
        <f t="shared" si="1"/>
        <v>100</v>
      </c>
      <c r="K15" s="412"/>
    </row>
    <row r="16" spans="1:11" ht="21.75" customHeight="1">
      <c r="A16" s="419">
        <v>9</v>
      </c>
      <c r="B16" s="477" t="str">
        <f>[3]เครื่องมือ!B10</f>
        <v>ตลับเมตรวัดระยะยาว 5.00 ม. ตัวตลับทำด้วยโลหะ</v>
      </c>
      <c r="C16" s="344"/>
      <c r="D16" s="530">
        <v>1</v>
      </c>
      <c r="E16" s="423" t="s">
        <v>206</v>
      </c>
      <c r="F16" s="413">
        <f>[3]เครื่องมือ!$D$10</f>
        <v>200</v>
      </c>
      <c r="G16" s="372">
        <f t="shared" si="0"/>
        <v>200</v>
      </c>
      <c r="H16" s="413" t="s">
        <v>134</v>
      </c>
      <c r="I16" s="413" t="s">
        <v>134</v>
      </c>
      <c r="J16" s="346">
        <f t="shared" si="1"/>
        <v>200</v>
      </c>
      <c r="K16" s="412"/>
    </row>
    <row r="17" spans="1:11" ht="21.75" customHeight="1">
      <c r="A17" s="419"/>
      <c r="B17" s="477" t="str">
        <f>[3]เครื่องมือ!B11</f>
        <v>ไม่เป็นสนิมชนิดมีสปริงรั้งกลับ</v>
      </c>
      <c r="C17" s="344"/>
      <c r="D17" s="530"/>
      <c r="E17" s="531"/>
      <c r="F17" s="532"/>
      <c r="G17" s="372"/>
      <c r="H17" s="413"/>
      <c r="I17" s="413" t="s">
        <v>129</v>
      </c>
      <c r="J17" s="346"/>
      <c r="K17" s="412"/>
    </row>
    <row r="18" spans="1:11" ht="21.75" customHeight="1">
      <c r="A18" s="419">
        <v>10</v>
      </c>
      <c r="B18" s="477" t="str">
        <f>[3]เครื่องมือ!B12</f>
        <v>ตู้เหล็กบานเลื่อนทึบพร้อมขาตั้งขนาด 46.5"x16"x34.5"</v>
      </c>
      <c r="C18" s="344"/>
      <c r="D18" s="530">
        <v>1</v>
      </c>
      <c r="E18" s="423" t="s">
        <v>207</v>
      </c>
      <c r="F18" s="413">
        <f>[3]เครื่องมือ!$D$12</f>
        <v>2800</v>
      </c>
      <c r="G18" s="372">
        <f>SUM(F18*D18)</f>
        <v>2800</v>
      </c>
      <c r="H18" s="413" t="s">
        <v>134</v>
      </c>
      <c r="I18" s="413" t="s">
        <v>134</v>
      </c>
      <c r="J18" s="346">
        <f>SUM(G18,I18)</f>
        <v>2800</v>
      </c>
      <c r="K18" s="412"/>
    </row>
    <row r="19" spans="1:11" s="470" customFormat="1" ht="21.75" customHeight="1">
      <c r="A19" s="533"/>
      <c r="B19" s="473" t="str">
        <f>[3]เครื่องมือ!B13</f>
        <v>แต่ละมิติ (กว้างxลึกxสูง)   บวก-ลบ ไม่เกิน 0.05 ม.</v>
      </c>
      <c r="C19" s="534"/>
      <c r="D19" s="530"/>
      <c r="E19" s="423"/>
      <c r="F19" s="413"/>
      <c r="G19" s="462"/>
      <c r="H19" s="413"/>
      <c r="I19" s="413"/>
      <c r="J19" s="346"/>
      <c r="K19" s="472"/>
    </row>
    <row r="20" spans="1:11" s="470" customFormat="1" ht="21.75" customHeight="1">
      <c r="A20" s="533">
        <v>11</v>
      </c>
      <c r="B20" s="535" t="str">
        <f>[3]เครื่องมือ!B14</f>
        <v>คลิ๊ปแอมป์ วัดกระแสได้สูงสุดไม่น้อยกว่า 600 แอมป์ ปรับช่วงการวัด</v>
      </c>
      <c r="C20" s="534"/>
      <c r="D20" s="530">
        <v>1</v>
      </c>
      <c r="E20" s="423" t="s">
        <v>207</v>
      </c>
      <c r="F20" s="536">
        <f>[3]เครื่องมือ!$D$14</f>
        <v>2300</v>
      </c>
      <c r="G20" s="537">
        <f>SUM(F20*D20)</f>
        <v>2300</v>
      </c>
      <c r="H20" s="536" t="s">
        <v>134</v>
      </c>
      <c r="I20" s="413" t="s">
        <v>134</v>
      </c>
      <c r="J20" s="368">
        <f>SUM(G20,I20)</f>
        <v>2300</v>
      </c>
      <c r="K20" s="472"/>
    </row>
    <row r="21" spans="1:11" s="470" customFormat="1" ht="21.75" customHeight="1">
      <c r="A21" s="533"/>
      <c r="B21" s="535" t="str">
        <f>[3]เครื่องมือ!B15</f>
        <v>กระแสได้ไม่น้อยกว่า 5 ช่วง (Range) วัดความต้านทานกระแสไฟฟ้า</v>
      </c>
      <c r="C21" s="534"/>
      <c r="D21" s="530"/>
      <c r="E21" s="423"/>
      <c r="F21" s="536"/>
      <c r="G21" s="538"/>
      <c r="H21" s="536"/>
      <c r="I21" s="413"/>
      <c r="J21" s="539"/>
      <c r="K21" s="472"/>
    </row>
    <row r="22" spans="1:11" s="383" customFormat="1" ht="21.75" customHeight="1">
      <c r="A22" s="533"/>
      <c r="B22" s="535" t="str">
        <f>[3]เครื่องมือ!B16</f>
        <v xml:space="preserve"> -แรงดันไฟฟ้าได้ ไม่น้อยกว่า 600 โวลท์</v>
      </c>
      <c r="C22" s="344"/>
      <c r="D22" s="540"/>
      <c r="E22" s="423"/>
      <c r="F22" s="537"/>
      <c r="G22" s="537"/>
      <c r="H22" s="537"/>
      <c r="I22" s="372"/>
      <c r="J22" s="432"/>
      <c r="K22" s="412"/>
    </row>
    <row r="23" spans="1:11" ht="21.75" customHeight="1">
      <c r="A23" s="451"/>
      <c r="B23" s="309"/>
      <c r="C23" s="365"/>
      <c r="D23" s="524"/>
      <c r="E23" s="342"/>
      <c r="F23" s="343"/>
      <c r="G23" s="498"/>
      <c r="H23" s="343"/>
      <c r="I23" s="498"/>
      <c r="J23" s="441"/>
      <c r="K23" s="432"/>
    </row>
    <row r="24" spans="1:11" ht="21.75" customHeight="1">
      <c r="A24" s="385"/>
      <c r="B24" s="386"/>
      <c r="C24" s="387" t="s">
        <v>124</v>
      </c>
      <c r="D24" s="388"/>
      <c r="E24" s="389"/>
      <c r="F24" s="390"/>
      <c r="G24" s="391">
        <f>SUM(G8:G23)</f>
        <v>8700</v>
      </c>
      <c r="H24" s="392"/>
      <c r="I24" s="541">
        <v>0</v>
      </c>
      <c r="J24" s="393">
        <f>SUM(J8:J23)</f>
        <v>8700</v>
      </c>
      <c r="K24" s="455"/>
    </row>
    <row r="25" spans="1:11" ht="21.75" customHeight="1">
      <c r="A25" s="328"/>
      <c r="B25" s="395"/>
      <c r="C25" s="396" t="s">
        <v>189</v>
      </c>
      <c r="D25" s="397"/>
      <c r="E25" s="330"/>
      <c r="F25" s="398"/>
      <c r="G25" s="399"/>
      <c r="H25" s="400"/>
      <c r="I25" s="399"/>
      <c r="J25" s="399">
        <f>ROUNDDOWN(J24,0)</f>
        <v>8700</v>
      </c>
      <c r="K25" s="456"/>
    </row>
    <row r="26" spans="1:11" ht="21.75" customHeight="1">
      <c r="A26" s="486"/>
      <c r="B26" s="487"/>
      <c r="C26" s="365"/>
      <c r="D26" s="488"/>
      <c r="E26" s="312"/>
      <c r="F26" s="489"/>
      <c r="G26" s="490"/>
      <c r="H26" s="491"/>
      <c r="I26" s="490"/>
      <c r="J26" s="490"/>
      <c r="K26" s="487"/>
    </row>
    <row r="27" spans="1:11" ht="21.75" customHeight="1"/>
    <row r="28" spans="1:11" ht="21.75" customHeight="1"/>
    <row r="29" spans="1:11" ht="21.75" customHeight="1">
      <c r="A29" s="48" t="s">
        <v>33</v>
      </c>
      <c r="B29" s="75" t="s">
        <v>195</v>
      </c>
      <c r="C29" s="47"/>
      <c r="D29" s="48" t="s">
        <v>35</v>
      </c>
      <c r="E29" s="75" t="s">
        <v>43</v>
      </c>
      <c r="F29" s="50"/>
      <c r="G29" s="47"/>
      <c r="H29"/>
      <c r="I29"/>
      <c r="J29"/>
      <c r="K29" s="383"/>
    </row>
    <row r="30" spans="1:11" ht="20.25" customHeight="1">
      <c r="A30" s="211"/>
      <c r="B30" s="76" t="s">
        <v>194</v>
      </c>
      <c r="C30" s="52"/>
      <c r="D30"/>
      <c r="E30" s="49" t="s">
        <v>45</v>
      </c>
      <c r="F30"/>
      <c r="G30" s="47"/>
      <c r="H30"/>
      <c r="I30"/>
      <c r="J30"/>
      <c r="K30" s="383"/>
    </row>
    <row r="31" spans="1:11" ht="24.75" customHeight="1">
      <c r="A31"/>
      <c r="B31" s="210" t="s">
        <v>185</v>
      </c>
      <c r="C31" s="52"/>
      <c r="D31"/>
      <c r="E31" s="75" t="s">
        <v>167</v>
      </c>
      <c r="F31"/>
      <c r="G31" s="47"/>
      <c r="H31"/>
      <c r="I31"/>
      <c r="J31"/>
      <c r="K31" s="383"/>
    </row>
    <row r="32" spans="1:11" ht="21.75" customHeight="1">
      <c r="A32"/>
      <c r="B32" s="49"/>
      <c r="C32" s="50"/>
      <c r="D32"/>
      <c r="E32" s="49" t="s">
        <v>47</v>
      </c>
      <c r="F32" s="50"/>
      <c r="G32"/>
      <c r="H32"/>
      <c r="I32"/>
      <c r="J32"/>
      <c r="K32" s="383"/>
    </row>
    <row r="33" spans="1:11" ht="35.1" customHeight="1">
      <c r="A33" s="48"/>
      <c r="B33" s="49" t="s">
        <v>34</v>
      </c>
      <c r="C33" s="50"/>
      <c r="D33" s="48" t="s">
        <v>48</v>
      </c>
      <c r="E33" s="49" t="s">
        <v>49</v>
      </c>
      <c r="F33"/>
      <c r="G33"/>
      <c r="H33"/>
      <c r="I33"/>
      <c r="J33"/>
      <c r="K33" s="383"/>
    </row>
    <row r="34" spans="1:11" ht="21.75" customHeight="1">
      <c r="A34"/>
      <c r="B34" s="51"/>
      <c r="C34"/>
      <c r="D34" t="s">
        <v>48</v>
      </c>
      <c r="E34" s="49" t="s">
        <v>50</v>
      </c>
      <c r="F34"/>
      <c r="G34"/>
      <c r="H34"/>
      <c r="I34"/>
      <c r="J34"/>
      <c r="K34" s="383"/>
    </row>
    <row r="35" spans="1:11" ht="21.75" customHeight="1">
      <c r="A35"/>
      <c r="B35" s="49"/>
      <c r="C35" s="50"/>
      <c r="D35" s="50" t="s">
        <v>51</v>
      </c>
      <c r="E35" t="s">
        <v>52</v>
      </c>
      <c r="F35" s="38"/>
      <c r="G35"/>
      <c r="H35"/>
      <c r="I35"/>
      <c r="J35"/>
      <c r="K35" s="383"/>
    </row>
    <row r="36" spans="1:11" ht="21.75" customHeight="1">
      <c r="J36" s="383"/>
      <c r="K36" s="383"/>
    </row>
    <row r="37" spans="1:11" ht="21.75" customHeight="1"/>
    <row r="38" spans="1:11" ht="21.75" customHeight="1"/>
    <row r="39" spans="1:11" ht="21.75" customHeight="1"/>
    <row r="40" spans="1:11" ht="21.75" customHeight="1"/>
    <row r="41" spans="1:11" ht="21.75" customHeight="1"/>
    <row r="42" spans="1:11" ht="21.75" customHeight="1"/>
    <row r="43" spans="1:11" ht="21.75" customHeight="1"/>
    <row r="44" spans="1:11" ht="21.75" customHeight="1"/>
    <row r="45" spans="1:11" ht="21.75" customHeight="1"/>
    <row r="46" spans="1:11" ht="21.75" customHeight="1"/>
    <row r="47" spans="1:11" ht="21.75" customHeight="1"/>
    <row r="48" spans="1:11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</sheetData>
  <pageMargins left="0.19685039370078741" right="0" top="0.59055118110236227" bottom="0.19685039370078741" header="0.19685039370078741" footer="0.19685039370078741"/>
  <pageSetup paperSize="9" scale="90" orientation="portrait" horizontalDpi="300" verticalDpi="300" r:id="rId1"/>
  <headerFooter alignWithMargins="0">
    <oddHeader>&amp;Rแบบ ปร.4 แผ่นที่ &amp;P/1</oddHeader>
    <oddFooter>&amp;L&amp;F&amp;C&amp;A&amp;R&amp;D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K103"/>
  <sheetViews>
    <sheetView topLeftCell="A22" zoomScale="75" workbookViewId="0">
      <selection activeCell="F44" sqref="F44"/>
    </sheetView>
  </sheetViews>
  <sheetFormatPr defaultRowHeight="21.75"/>
  <cols>
    <col min="1" max="1" width="10.7109375" style="383" customWidth="1"/>
    <col min="2" max="2" width="21.7109375" style="318" customWidth="1"/>
    <col min="3" max="3" width="14.7109375" style="318" customWidth="1"/>
    <col min="4" max="4" width="5.5703125" style="383" customWidth="1"/>
    <col min="5" max="5" width="6.7109375" style="383" customWidth="1"/>
    <col min="6" max="6" width="11.7109375" style="383" customWidth="1"/>
    <col min="7" max="7" width="9.85546875" style="383" customWidth="1"/>
    <col min="8" max="8" width="11.7109375" style="383" customWidth="1"/>
    <col min="9" max="9" width="9.85546875" style="383" customWidth="1"/>
    <col min="10" max="10" width="11.7109375" style="318" customWidth="1"/>
    <col min="11" max="11" width="10.42578125" style="318" customWidth="1"/>
    <col min="12" max="16384" width="9.140625" style="318"/>
  </cols>
  <sheetData>
    <row r="1" spans="1:11" ht="21.75" customHeight="1">
      <c r="A1" s="293" t="s">
        <v>110</v>
      </c>
      <c r="B1" s="294"/>
      <c r="C1" s="295" t="s">
        <v>202</v>
      </c>
      <c r="D1" s="296"/>
      <c r="E1" s="294"/>
      <c r="F1" s="297"/>
      <c r="G1" s="298"/>
      <c r="H1" s="298"/>
      <c r="I1" s="297"/>
      <c r="J1" s="299"/>
      <c r="K1" s="300"/>
    </row>
    <row r="2" spans="1:11" ht="21.75" customHeight="1">
      <c r="A2" s="293" t="str">
        <f>'[2]แบบ ปร.6'!$A$2</f>
        <v>สถานที่ก่อสร้าง</v>
      </c>
      <c r="B2" s="294"/>
      <c r="C2" s="294"/>
      <c r="D2" s="494" t="s">
        <v>127</v>
      </c>
      <c r="E2" s="303"/>
      <c r="F2" s="294"/>
      <c r="G2" s="304"/>
      <c r="H2" s="304" t="s">
        <v>6</v>
      </c>
      <c r="I2" s="305" t="s">
        <v>203</v>
      </c>
      <c r="J2" s="306"/>
      <c r="K2" s="307"/>
    </row>
    <row r="3" spans="1:11" ht="21.75" customHeight="1">
      <c r="A3" s="293" t="s">
        <v>114</v>
      </c>
      <c r="B3" s="294"/>
      <c r="C3" s="295" t="str">
        <f>'[2]แบบ ปร.6'!$A$4</f>
        <v>สำนักบริหารจัดการน้ำ  กรมทรัพยากรน้ำ</v>
      </c>
      <c r="D3" s="303"/>
      <c r="E3" s="294"/>
      <c r="F3" s="404"/>
      <c r="G3" s="405" t="s">
        <v>128</v>
      </c>
      <c r="H3" s="308"/>
      <c r="I3" s="304"/>
      <c r="J3" s="306"/>
      <c r="K3" s="307"/>
    </row>
    <row r="4" spans="1:11" ht="21.75" customHeight="1">
      <c r="A4" s="293" t="s">
        <v>115</v>
      </c>
      <c r="B4" s="294"/>
      <c r="C4" s="302" t="s">
        <v>130</v>
      </c>
      <c r="D4" s="303"/>
      <c r="E4" s="294"/>
      <c r="F4" s="406"/>
      <c r="G4" s="406"/>
      <c r="H4" s="304" t="s">
        <v>116</v>
      </c>
      <c r="I4" s="311" t="str">
        <f>'[2]ปร.5 บาดาลขนาดใหญ่'!C9</f>
        <v>28 ก.ย.28</v>
      </c>
      <c r="J4" s="299"/>
      <c r="K4" s="300"/>
    </row>
    <row r="5" spans="1:11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</row>
    <row r="6" spans="1:11" s="309" customFormat="1" ht="21.75" customHeight="1">
      <c r="A6" s="319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1" s="309" customFormat="1" ht="21.75" customHeight="1">
      <c r="A7" s="328"/>
      <c r="B7" s="329"/>
      <c r="C7" s="330"/>
      <c r="D7" s="331"/>
      <c r="E7" s="332"/>
      <c r="F7" s="333" t="s">
        <v>121</v>
      </c>
      <c r="G7" s="334" t="s">
        <v>122</v>
      </c>
      <c r="H7" s="333" t="s">
        <v>121</v>
      </c>
      <c r="I7" s="335" t="s">
        <v>122</v>
      </c>
      <c r="J7" s="328" t="s">
        <v>123</v>
      </c>
      <c r="K7" s="336"/>
    </row>
    <row r="8" spans="1:11" s="309" customFormat="1" ht="21.75" customHeight="1">
      <c r="A8" s="451">
        <v>1</v>
      </c>
      <c r="B8" s="370" t="str">
        <f>[3]GS.!$B$295</f>
        <v>ท่อเหล็กอาบสังกะสี dia 2"</v>
      </c>
      <c r="C8" s="370"/>
      <c r="D8" s="513">
        <v>0.17</v>
      </c>
      <c r="E8" s="514" t="str">
        <f>[3]GS.!$C$295</f>
        <v>ท่อน</v>
      </c>
      <c r="F8" s="515">
        <f>[3]GS.!$D$295</f>
        <v>1143</v>
      </c>
      <c r="G8" s="372">
        <f t="shared" ref="G8:G24" si="0">IF(F8="-","-",D8*F8)</f>
        <v>194.31</v>
      </c>
      <c r="H8" s="516"/>
      <c r="I8" s="517"/>
      <c r="J8" s="346">
        <f t="shared" ref="J8:J24" si="1">SUM(G8,I8)</f>
        <v>194.31</v>
      </c>
      <c r="K8" s="344"/>
    </row>
    <row r="9" spans="1:11" s="309" customFormat="1" ht="21.75" customHeight="1">
      <c r="A9" s="451">
        <v>2</v>
      </c>
      <c r="B9" s="370" t="str">
        <f>[3]GS.!$B$292</f>
        <v>ท่อเหล็กอาบสังกะสี dia 3"</v>
      </c>
      <c r="C9" s="370"/>
      <c r="D9" s="513">
        <v>0.17</v>
      </c>
      <c r="E9" s="514" t="str">
        <f>[3]GS.!$C$292</f>
        <v>ท่อน</v>
      </c>
      <c r="F9" s="515">
        <f>[3]GS.!$D$292</f>
        <v>1832</v>
      </c>
      <c r="G9" s="372">
        <f t="shared" si="0"/>
        <v>311.44</v>
      </c>
      <c r="H9" s="518"/>
      <c r="I9" s="517"/>
      <c r="J9" s="346">
        <f t="shared" si="1"/>
        <v>311.44</v>
      </c>
      <c r="K9" s="344"/>
    </row>
    <row r="10" spans="1:11" s="309" customFormat="1" ht="21.75" customHeight="1">
      <c r="A10" s="451">
        <v>3</v>
      </c>
      <c r="B10" s="370" t="str">
        <f>[3]GS.!$B$42</f>
        <v>ข้องอเหล็กอาบสังกะสี 90 ม-ม dia 3"</v>
      </c>
      <c r="C10" s="370"/>
      <c r="D10" s="513">
        <v>1</v>
      </c>
      <c r="E10" s="514" t="str">
        <f>[3]GS.!$C$42</f>
        <v>ตัว</v>
      </c>
      <c r="F10" s="515">
        <f>[3]GS.!$D$42</f>
        <v>178</v>
      </c>
      <c r="G10" s="372">
        <f t="shared" si="0"/>
        <v>178</v>
      </c>
      <c r="H10" s="518"/>
      <c r="I10" s="517"/>
      <c r="J10" s="346">
        <f t="shared" si="1"/>
        <v>178</v>
      </c>
      <c r="K10" s="344"/>
    </row>
    <row r="11" spans="1:11" s="309" customFormat="1" ht="21.75" customHeight="1">
      <c r="A11" s="451">
        <v>4</v>
      </c>
      <c r="B11" s="370" t="str">
        <f>[3]GS.!$B$40</f>
        <v>ข้องอเหล็กอาบสังกะสี 90 ม-ม dia 2"</v>
      </c>
      <c r="C11" s="370"/>
      <c r="D11" s="513">
        <v>2</v>
      </c>
      <c r="E11" s="514" t="str">
        <f>[3]GS.!$C$40</f>
        <v>ตัว</v>
      </c>
      <c r="F11" s="515">
        <f>[3]GS.!$D$40</f>
        <v>70</v>
      </c>
      <c r="G11" s="372">
        <f t="shared" si="0"/>
        <v>140</v>
      </c>
      <c r="H11" s="518"/>
      <c r="I11" s="517"/>
      <c r="J11" s="346">
        <f t="shared" si="1"/>
        <v>140</v>
      </c>
      <c r="K11" s="344"/>
    </row>
    <row r="12" spans="1:11" s="309" customFormat="1" ht="21.75" customHeight="1">
      <c r="A12" s="451">
        <v>5</v>
      </c>
      <c r="B12" s="370" t="str">
        <f>[3]GS.!$B$207</f>
        <v>นิปเปิ้ลเหล็กอาบสังกะสี dia 2"</v>
      </c>
      <c r="C12" s="370"/>
      <c r="D12" s="513">
        <v>3</v>
      </c>
      <c r="E12" s="514" t="str">
        <f>[3]GS.!$C$207</f>
        <v>ตัว</v>
      </c>
      <c r="F12" s="515">
        <f>[3]GS.!$D$207</f>
        <v>32</v>
      </c>
      <c r="G12" s="372">
        <f t="shared" si="0"/>
        <v>96</v>
      </c>
      <c r="H12" s="518"/>
      <c r="I12" s="517"/>
      <c r="J12" s="346">
        <f t="shared" si="1"/>
        <v>96</v>
      </c>
      <c r="K12" s="344"/>
    </row>
    <row r="13" spans="1:11" s="309" customFormat="1" ht="21.75" customHeight="1">
      <c r="A13" s="451">
        <v>6</v>
      </c>
      <c r="B13" s="370" t="str">
        <f>[3]GS.!$B$218</f>
        <v>ยูเนียนเหล็กอาบสังกะสี dia 2"</v>
      </c>
      <c r="C13" s="370"/>
      <c r="D13" s="513">
        <v>2</v>
      </c>
      <c r="E13" s="514" t="str">
        <f>[3]GS.!$C$218</f>
        <v>ตัว</v>
      </c>
      <c r="F13" s="515">
        <f>[3]GS.!$D$218</f>
        <v>95</v>
      </c>
      <c r="G13" s="372">
        <f t="shared" si="0"/>
        <v>190</v>
      </c>
      <c r="H13" s="518"/>
      <c r="I13" s="519"/>
      <c r="J13" s="346">
        <f t="shared" si="1"/>
        <v>190</v>
      </c>
      <c r="K13" s="344"/>
    </row>
    <row r="14" spans="1:11" s="309" customFormat="1" ht="21.75" customHeight="1">
      <c r="A14" s="451">
        <v>7</v>
      </c>
      <c r="B14" s="370" t="str">
        <f>[3]เหล็กหล่อ!$B$340</f>
        <v>หน้าจานเหล็กหล่อเกลียวใน dia 3"</v>
      </c>
      <c r="C14" s="370"/>
      <c r="D14" s="513">
        <v>1</v>
      </c>
      <c r="E14" s="514" t="str">
        <f>[3]เหล็กหล่อ!$C$340</f>
        <v>ตัว</v>
      </c>
      <c r="F14" s="515">
        <f>[3]เหล็กหล่อ!$D$340</f>
        <v>290</v>
      </c>
      <c r="G14" s="372">
        <f t="shared" si="0"/>
        <v>290</v>
      </c>
      <c r="H14" s="518"/>
      <c r="I14" s="517">
        <v>650</v>
      </c>
      <c r="J14" s="346">
        <f t="shared" si="1"/>
        <v>940</v>
      </c>
      <c r="K14" s="344"/>
    </row>
    <row r="15" spans="1:11" s="309" customFormat="1" ht="21.75" customHeight="1">
      <c r="A15" s="451">
        <v>8</v>
      </c>
      <c r="B15" s="370" t="str">
        <f>[3]เหล็กหล่อ!$B$406</f>
        <v xml:space="preserve">หน้าจานเหล็กหล่อ  dia 3 " เจาะรูลด 2 นิ้ว </v>
      </c>
      <c r="C15" s="370"/>
      <c r="D15" s="513">
        <v>1</v>
      </c>
      <c r="E15" s="514" t="str">
        <f>[3]เหล็กหล่อ!$C$197</f>
        <v>ตัว</v>
      </c>
      <c r="F15" s="515">
        <f>[3]เหล็กหล่อ!$D$406</f>
        <v>300</v>
      </c>
      <c r="G15" s="372">
        <f t="shared" si="0"/>
        <v>300</v>
      </c>
      <c r="H15" s="518"/>
      <c r="I15" s="517"/>
      <c r="J15" s="346">
        <f t="shared" si="1"/>
        <v>300</v>
      </c>
      <c r="K15" s="344"/>
    </row>
    <row r="16" spans="1:11" s="309" customFormat="1" ht="21.75" customHeight="1">
      <c r="A16" s="451">
        <v>9</v>
      </c>
      <c r="B16" s="370" t="str">
        <f>[3]เช็ควาล์ว!$B$7</f>
        <v>เช็ควาล์วทองเหลือง dia 2"</v>
      </c>
      <c r="C16" s="370"/>
      <c r="D16" s="513">
        <v>1</v>
      </c>
      <c r="E16" s="514" t="str">
        <f>[3]เช็ควาล์ว!$C$7</f>
        <v>ชุด</v>
      </c>
      <c r="F16" s="515">
        <f>[3]เช็ควาล์ว!$D$7</f>
        <v>640</v>
      </c>
      <c r="G16" s="372">
        <f t="shared" si="0"/>
        <v>640</v>
      </c>
      <c r="H16" s="518"/>
      <c r="I16" s="517"/>
      <c r="J16" s="346">
        <f t="shared" si="1"/>
        <v>640</v>
      </c>
      <c r="K16" s="344"/>
    </row>
    <row r="17" spans="1:11" s="309" customFormat="1" ht="21.75" customHeight="1">
      <c r="A17" s="451">
        <v>10</v>
      </c>
      <c r="B17" s="370" t="str">
        <f>[3]ประตูน้ำ!$B$7</f>
        <v>ประตูน้ำทองเหลือง dia 2"</v>
      </c>
      <c r="C17" s="370"/>
      <c r="D17" s="513">
        <v>1</v>
      </c>
      <c r="E17" s="514" t="str">
        <f>[3]ประตูน้ำ!$C$7</f>
        <v>ชุด</v>
      </c>
      <c r="F17" s="515">
        <f>[3]ประตูน้ำ!$D$7</f>
        <v>1048</v>
      </c>
      <c r="G17" s="372">
        <f t="shared" si="0"/>
        <v>1048</v>
      </c>
      <c r="H17" s="518"/>
      <c r="I17" s="517"/>
      <c r="J17" s="346">
        <f t="shared" si="1"/>
        <v>1048</v>
      </c>
      <c r="K17" s="344"/>
    </row>
    <row r="18" spans="1:11" s="309" customFormat="1" ht="21.75" customHeight="1">
      <c r="A18" s="451">
        <v>11</v>
      </c>
      <c r="B18" s="370" t="str">
        <f>[3]GS.!$B$272</f>
        <v>น๊อตยึดหน้าจาน</v>
      </c>
      <c r="C18" s="370"/>
      <c r="D18" s="513">
        <v>4</v>
      </c>
      <c r="E18" s="514" t="str">
        <f>[3]GS.!$C$273</f>
        <v>ตัว</v>
      </c>
      <c r="F18" s="515">
        <f>[3]GS.!$D$272</f>
        <v>20</v>
      </c>
      <c r="G18" s="372">
        <f t="shared" si="0"/>
        <v>80</v>
      </c>
      <c r="H18" s="518"/>
      <c r="I18" s="517"/>
      <c r="J18" s="346">
        <f t="shared" si="1"/>
        <v>80</v>
      </c>
      <c r="K18" s="344"/>
    </row>
    <row r="19" spans="1:11" s="309" customFormat="1" ht="21.75" customHeight="1">
      <c r="A19" s="451">
        <v>12</v>
      </c>
      <c r="B19" s="370" t="str">
        <f>[3]GS.!$B$253</f>
        <v>ประเก็นยาง dia 3"</v>
      </c>
      <c r="C19" s="370"/>
      <c r="D19" s="520">
        <v>1</v>
      </c>
      <c r="E19" s="521" t="str">
        <f>[3]GS.!$C$253</f>
        <v>แผ่น</v>
      </c>
      <c r="F19" s="515">
        <f>[3]GS.!$D$253</f>
        <v>20</v>
      </c>
      <c r="G19" s="372">
        <f t="shared" si="0"/>
        <v>20</v>
      </c>
      <c r="H19" s="518"/>
      <c r="I19" s="517"/>
      <c r="J19" s="346">
        <f t="shared" si="1"/>
        <v>20</v>
      </c>
      <c r="K19" s="344"/>
    </row>
    <row r="20" spans="1:11" s="309" customFormat="1" ht="21.75" customHeight="1">
      <c r="A20" s="451">
        <v>13</v>
      </c>
      <c r="B20" s="370" t="str">
        <f>'[3]อื่น ๆ'!$B$22</f>
        <v>เทปพันเกลียว</v>
      </c>
      <c r="C20" s="370"/>
      <c r="D20" s="513">
        <v>1</v>
      </c>
      <c r="E20" s="514" t="str">
        <f>'[3]อื่น ๆ'!$C$22</f>
        <v>ม้วน</v>
      </c>
      <c r="F20" s="515">
        <f>'[3]อื่น ๆ'!$D$22</f>
        <v>12</v>
      </c>
      <c r="G20" s="372">
        <f t="shared" si="0"/>
        <v>12</v>
      </c>
      <c r="H20" s="518"/>
      <c r="I20" s="517"/>
      <c r="J20" s="346">
        <f t="shared" si="1"/>
        <v>12</v>
      </c>
      <c r="K20" s="344"/>
    </row>
    <row r="21" spans="1:11" s="309" customFormat="1" ht="21.75" customHeight="1">
      <c r="A21" s="451">
        <v>14</v>
      </c>
      <c r="B21" s="370" t="str">
        <f>'[3]อื่น ๆ'!$B$21</f>
        <v>ทำเกลียว</v>
      </c>
      <c r="C21" s="370"/>
      <c r="D21" s="513">
        <v>9</v>
      </c>
      <c r="E21" s="514" t="str">
        <f>'[3]อื่น ๆ'!$C$21</f>
        <v>จุด</v>
      </c>
      <c r="F21" s="515" t="str">
        <f>'[3]อื่น ๆ'!$D$21</f>
        <v>-</v>
      </c>
      <c r="G21" s="413" t="s">
        <v>134</v>
      </c>
      <c r="H21" s="516">
        <f>'[3]อื่น ๆ'!$E$21</f>
        <v>10</v>
      </c>
      <c r="I21" s="413">
        <f>IF(H21="-","-",H21*D21)</f>
        <v>90</v>
      </c>
      <c r="J21" s="346">
        <f t="shared" si="1"/>
        <v>90</v>
      </c>
      <c r="K21" s="344"/>
    </row>
    <row r="22" spans="1:11" s="309" customFormat="1" ht="21.75" customHeight="1">
      <c r="A22" s="451">
        <v>15</v>
      </c>
      <c r="B22" s="522" t="str">
        <f>[3]งานคอนกรีต!$B$3</f>
        <v>คอนกรีต 1 : 2 : 4 (ซีเมนต์ไม่น้อยกว่า 320 กก/ลบ.ม.)</v>
      </c>
      <c r="C22" s="370"/>
      <c r="D22" s="513">
        <v>0.315</v>
      </c>
      <c r="E22" s="514" t="str">
        <f>[3]งานคอนกรีต!$C$3</f>
        <v>ลบ.ม.</v>
      </c>
      <c r="F22" s="515">
        <f>[3]งานคอนกรีต!$D$3</f>
        <v>1610</v>
      </c>
      <c r="G22" s="372">
        <f t="shared" si="0"/>
        <v>507.15</v>
      </c>
      <c r="H22" s="515">
        <f>[3]งานคอนกรีต!$E$3</f>
        <v>395</v>
      </c>
      <c r="I22" s="413">
        <f>IF(H22="-","-",H22*D22)</f>
        <v>124.425</v>
      </c>
      <c r="J22" s="346">
        <f t="shared" si="1"/>
        <v>631.57499999999993</v>
      </c>
      <c r="K22" s="344"/>
    </row>
    <row r="23" spans="1:11" s="309" customFormat="1" ht="21.75" customHeight="1">
      <c r="A23" s="451">
        <v>16</v>
      </c>
      <c r="B23" s="370" t="str">
        <f>[3]เหล็กเส้นกลม!$B$3</f>
        <v>เหล็กเส้นกลม dia. 9 มม. (4.99 กก./เส้น)</v>
      </c>
      <c r="C23" s="370"/>
      <c r="D23" s="513">
        <v>11</v>
      </c>
      <c r="E23" s="514" t="str">
        <f>[3]เหล็กเส้นกลม!$C$3</f>
        <v>กก.</v>
      </c>
      <c r="F23" s="515">
        <f>[3]เหล็กเส้นกลม!$D$3</f>
        <v>23.1</v>
      </c>
      <c r="G23" s="372">
        <f t="shared" si="0"/>
        <v>254.10000000000002</v>
      </c>
      <c r="H23" s="523">
        <f>[3]เหล็กเส้นกลม!$E$3</f>
        <v>2.8</v>
      </c>
      <c r="I23" s="413">
        <f>IF(H23="-","-",H23*D23)</f>
        <v>30.799999999999997</v>
      </c>
      <c r="J23" s="346">
        <f t="shared" si="1"/>
        <v>284.90000000000003</v>
      </c>
      <c r="K23" s="344"/>
    </row>
    <row r="24" spans="1:11" s="309" customFormat="1" ht="21.75" customHeight="1">
      <c r="A24" s="451">
        <v>17</v>
      </c>
      <c r="B24" s="309" t="str">
        <f>'[3]อื่น ๆ'!$B$78</f>
        <v>ลวดสลิงแขวนเครื่องสูบน้ำ dia. 3/8"</v>
      </c>
      <c r="C24" s="370"/>
      <c r="D24" s="513">
        <v>60</v>
      </c>
      <c r="E24" s="521" t="s">
        <v>164</v>
      </c>
      <c r="F24" s="515">
        <f>'[3]อื่น ๆ'!$D$78</f>
        <v>20</v>
      </c>
      <c r="G24" s="372">
        <f t="shared" si="0"/>
        <v>1200</v>
      </c>
      <c r="H24" s="523" t="s">
        <v>134</v>
      </c>
      <c r="I24" s="498" t="s">
        <v>134</v>
      </c>
      <c r="J24" s="346">
        <f t="shared" si="1"/>
        <v>1200</v>
      </c>
      <c r="K24" s="344"/>
    </row>
    <row r="25" spans="1:11" ht="21.75" customHeight="1">
      <c r="A25" s="451"/>
      <c r="B25" s="340"/>
      <c r="C25" s="365"/>
      <c r="D25" s="524"/>
      <c r="E25" s="342"/>
      <c r="F25" s="343"/>
      <c r="G25" s="454"/>
      <c r="H25" s="371"/>
      <c r="I25" s="454"/>
      <c r="J25" s="441"/>
      <c r="K25" s="432"/>
    </row>
    <row r="26" spans="1:11" s="309" customFormat="1" ht="21.75" customHeight="1">
      <c r="A26" s="385"/>
      <c r="B26" s="386"/>
      <c r="C26" s="387" t="s">
        <v>124</v>
      </c>
      <c r="D26" s="525"/>
      <c r="E26" s="389"/>
      <c r="F26" s="390"/>
      <c r="G26" s="391">
        <f>SUM(G8:G25)</f>
        <v>5461</v>
      </c>
      <c r="H26" s="392"/>
      <c r="I26" s="391">
        <f>SUM(I8:I25)</f>
        <v>895.22499999999991</v>
      </c>
      <c r="J26" s="393">
        <f>SUM(J8:J25)</f>
        <v>6356.2249999999995</v>
      </c>
      <c r="K26" s="455"/>
    </row>
    <row r="27" spans="1:11" s="337" customFormat="1" ht="21.75" customHeight="1">
      <c r="A27" s="328"/>
      <c r="B27" s="395"/>
      <c r="C27" s="396" t="s">
        <v>125</v>
      </c>
      <c r="D27" s="397"/>
      <c r="E27" s="330"/>
      <c r="F27" s="398"/>
      <c r="G27" s="399"/>
      <c r="H27" s="400"/>
      <c r="I27" s="399"/>
      <c r="J27" s="399">
        <f>ROUNDDOWN(J26,-1)</f>
        <v>6350</v>
      </c>
      <c r="K27" s="456"/>
    </row>
    <row r="28" spans="1:11" ht="21.75" customHeight="1"/>
    <row r="29" spans="1:11" ht="21.75" customHeight="1"/>
    <row r="30" spans="1:11" ht="21.75" customHeight="1"/>
    <row r="31" spans="1:11" ht="21.75" customHeight="1">
      <c r="A31" s="48" t="s">
        <v>33</v>
      </c>
      <c r="B31" s="75" t="s">
        <v>195</v>
      </c>
      <c r="C31" s="47"/>
      <c r="D31" s="48" t="s">
        <v>35</v>
      </c>
      <c r="E31" s="75" t="s">
        <v>43</v>
      </c>
      <c r="F31" s="50"/>
      <c r="G31" s="47"/>
      <c r="H31"/>
      <c r="I31"/>
      <c r="J31"/>
      <c r="K31" s="383"/>
    </row>
    <row r="32" spans="1:11" ht="21.75" customHeight="1">
      <c r="A32" s="211"/>
      <c r="B32" s="76" t="s">
        <v>194</v>
      </c>
      <c r="C32" s="52"/>
      <c r="D32"/>
      <c r="E32" s="49" t="s">
        <v>45</v>
      </c>
      <c r="F32"/>
      <c r="G32" s="47"/>
      <c r="H32"/>
      <c r="I32"/>
      <c r="J32"/>
      <c r="K32" s="383"/>
    </row>
    <row r="33" spans="1:11" ht="20.25" customHeight="1">
      <c r="A33"/>
      <c r="B33" s="210" t="s">
        <v>185</v>
      </c>
      <c r="C33" s="52"/>
      <c r="D33"/>
      <c r="E33" s="75" t="s">
        <v>167</v>
      </c>
      <c r="F33"/>
      <c r="G33" s="47"/>
      <c r="H33"/>
      <c r="I33"/>
      <c r="J33"/>
      <c r="K33" s="383"/>
    </row>
    <row r="34" spans="1:11" ht="21" customHeight="1">
      <c r="A34"/>
      <c r="B34" s="49"/>
      <c r="C34" s="50"/>
      <c r="D34"/>
      <c r="E34" s="49" t="s">
        <v>47</v>
      </c>
      <c r="F34" s="50"/>
      <c r="G34"/>
      <c r="H34"/>
      <c r="I34"/>
      <c r="J34"/>
      <c r="K34" s="383"/>
    </row>
    <row r="35" spans="1:11" ht="27" customHeight="1">
      <c r="A35" s="48"/>
      <c r="B35" s="49" t="s">
        <v>34</v>
      </c>
      <c r="C35" s="50"/>
      <c r="D35" s="48" t="s">
        <v>48</v>
      </c>
      <c r="E35" s="49" t="s">
        <v>49</v>
      </c>
      <c r="F35"/>
      <c r="G35"/>
      <c r="H35"/>
      <c r="I35"/>
      <c r="J35"/>
      <c r="K35" s="383"/>
    </row>
    <row r="36" spans="1:11" ht="23.25" customHeight="1">
      <c r="A36"/>
      <c r="B36" s="51"/>
      <c r="C36"/>
      <c r="D36" t="s">
        <v>48</v>
      </c>
      <c r="E36" s="49" t="s">
        <v>50</v>
      </c>
      <c r="F36"/>
      <c r="G36"/>
      <c r="H36"/>
      <c r="I36"/>
      <c r="J36"/>
      <c r="K36" s="383"/>
    </row>
    <row r="37" spans="1:11" ht="21.75" customHeight="1">
      <c r="A37"/>
      <c r="B37" s="49"/>
      <c r="C37" s="50"/>
      <c r="D37" s="50" t="s">
        <v>51</v>
      </c>
      <c r="E37" t="s">
        <v>52</v>
      </c>
      <c r="F37" s="38"/>
      <c r="G37"/>
      <c r="H37"/>
      <c r="I37"/>
      <c r="J37"/>
      <c r="K37" s="383"/>
    </row>
    <row r="38" spans="1:11" ht="21.75" customHeight="1">
      <c r="J38" s="383"/>
      <c r="K38" s="383"/>
    </row>
    <row r="39" spans="1:11" ht="21.75" customHeight="1"/>
    <row r="40" spans="1:11" ht="21.75" customHeight="1"/>
    <row r="41" spans="1:11" ht="21.75" customHeight="1"/>
    <row r="42" spans="1:11" ht="21.75" customHeight="1"/>
    <row r="43" spans="1:11" ht="21.75" customHeight="1"/>
    <row r="44" spans="1:11" ht="21.75" customHeight="1"/>
    <row r="45" spans="1:11" ht="21.75" customHeight="1"/>
    <row r="46" spans="1:11" ht="21.75" customHeight="1"/>
    <row r="47" spans="1:11" ht="21.75" customHeight="1"/>
    <row r="48" spans="1:11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</sheetData>
  <pageMargins left="0.19685039370078741" right="0.19685039370078741" top="0.59055118110236227" bottom="0.19685039370078741" header="0.39370078740157483" footer="0.19685039370078741"/>
  <pageSetup paperSize="9" scale="90" orientation="portrait" horizontalDpi="4294967295" r:id="rId1"/>
  <headerFooter alignWithMargins="0">
    <oddHeader>&amp;Rแบบ ปร.4 แผ่นที่ &amp;P/1</oddHeader>
    <oddFooter>&amp;L&amp;F&amp;C&amp;A&amp;R&amp;D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86"/>
  <sheetViews>
    <sheetView zoomScale="75" zoomScaleNormal="75" zoomScaleSheetLayoutView="75" workbookViewId="0">
      <selection activeCell="G3" sqref="G3"/>
    </sheetView>
  </sheetViews>
  <sheetFormatPr defaultRowHeight="21.75"/>
  <cols>
    <col min="1" max="1" width="10.85546875" style="383" customWidth="1"/>
    <col min="2" max="2" width="22.28515625" style="318" customWidth="1"/>
    <col min="3" max="3" width="17.28515625" style="318" customWidth="1"/>
    <col min="4" max="4" width="5" style="383" customWidth="1"/>
    <col min="5" max="5" width="6.7109375" style="383" customWidth="1"/>
    <col min="6" max="6" width="11.28515625" style="383" customWidth="1"/>
    <col min="7" max="7" width="10.5703125" style="383" customWidth="1"/>
    <col min="8" max="8" width="11.7109375" style="383" customWidth="1"/>
    <col min="9" max="9" width="10.7109375" style="383" customWidth="1"/>
    <col min="10" max="10" width="11.7109375" style="318" customWidth="1"/>
    <col min="11" max="11" width="11.140625" style="318" customWidth="1"/>
    <col min="12" max="16384" width="9.140625" style="318"/>
  </cols>
  <sheetData>
    <row r="1" spans="1:11" ht="21.75" customHeight="1">
      <c r="A1" s="293" t="s">
        <v>110</v>
      </c>
      <c r="B1" s="294"/>
      <c r="C1" s="295" t="s">
        <v>199</v>
      </c>
      <c r="D1" s="296"/>
      <c r="E1" s="294"/>
      <c r="F1" s="297"/>
      <c r="G1" s="298"/>
      <c r="H1" s="298"/>
      <c r="I1" s="297"/>
      <c r="J1" s="299"/>
      <c r="K1" s="300"/>
    </row>
    <row r="2" spans="1:11" ht="21.75" customHeight="1">
      <c r="A2" s="293" t="str">
        <f>'[2]แบบ ปร.6'!$A$2</f>
        <v>สถานที่ก่อสร้าง</v>
      </c>
      <c r="B2" s="294"/>
      <c r="C2" s="294"/>
      <c r="D2" s="494" t="s">
        <v>127</v>
      </c>
      <c r="E2" s="303"/>
      <c r="F2" s="294"/>
      <c r="G2" s="304"/>
      <c r="H2" s="304" t="s">
        <v>6</v>
      </c>
      <c r="I2" s="305" t="s">
        <v>200</v>
      </c>
      <c r="J2" s="306"/>
      <c r="K2" s="307"/>
    </row>
    <row r="3" spans="1:11" ht="21.75" customHeight="1">
      <c r="A3" s="293" t="s">
        <v>114</v>
      </c>
      <c r="B3" s="294"/>
      <c r="C3" s="295" t="str">
        <f>'[2]แบบ ปร.6'!$A$4</f>
        <v>สำนักบริหารจัดการน้ำ  กรมทรัพยากรน้ำ</v>
      </c>
      <c r="D3" s="303"/>
      <c r="E3" s="294"/>
      <c r="F3" s="304"/>
      <c r="G3" s="308" t="s">
        <v>128</v>
      </c>
      <c r="H3" s="308"/>
      <c r="I3" s="304"/>
      <c r="J3" s="306"/>
      <c r="K3" s="307"/>
    </row>
    <row r="4" spans="1:11" ht="21.75" customHeight="1">
      <c r="A4" s="293" t="s">
        <v>115</v>
      </c>
      <c r="B4" s="294"/>
      <c r="C4" s="302" t="s">
        <v>130</v>
      </c>
      <c r="D4" s="303"/>
      <c r="E4" s="294"/>
      <c r="F4" s="304"/>
      <c r="G4" s="311"/>
      <c r="H4" s="304" t="s">
        <v>116</v>
      </c>
      <c r="I4" s="311" t="str">
        <f>'[2]ปร.5 บาดาลขนาดใหญ่'!C9</f>
        <v>28 ก.ย.28</v>
      </c>
      <c r="J4" s="299"/>
      <c r="K4" s="300"/>
    </row>
    <row r="5" spans="1:11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</row>
    <row r="6" spans="1:11" s="309" customFormat="1" ht="21.75" customHeight="1">
      <c r="A6" s="319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1" s="309" customFormat="1" ht="21.75" customHeight="1">
      <c r="A7" s="328"/>
      <c r="B7" s="329"/>
      <c r="C7" s="330"/>
      <c r="D7" s="331"/>
      <c r="E7" s="332"/>
      <c r="F7" s="333" t="s">
        <v>121</v>
      </c>
      <c r="G7" s="334" t="s">
        <v>122</v>
      </c>
      <c r="H7" s="333" t="s">
        <v>121</v>
      </c>
      <c r="I7" s="335" t="s">
        <v>122</v>
      </c>
      <c r="J7" s="328" t="s">
        <v>123</v>
      </c>
      <c r="K7" s="336"/>
    </row>
    <row r="8" spans="1:11" ht="21.75" customHeight="1">
      <c r="A8" s="510">
        <v>1</v>
      </c>
      <c r="B8" s="318" t="str">
        <f>[3]GS.!$B$293</f>
        <v>ท่อเหล็กอาบสังกะสี dia 4"</v>
      </c>
      <c r="D8" s="408">
        <v>3</v>
      </c>
      <c r="E8" s="409" t="str">
        <f>[3]GS.!$C$293</f>
        <v>ท่อน</v>
      </c>
      <c r="F8" s="413">
        <f>[3]GS.!$D$293</f>
        <v>2670</v>
      </c>
      <c r="G8" s="372">
        <f t="shared" ref="G8:G32" si="0">IF(F8="-","-",D8*F8)</f>
        <v>8010</v>
      </c>
      <c r="H8" s="368">
        <f>[3]GS.!$E$293</f>
        <v>192</v>
      </c>
      <c r="I8" s="372">
        <f>IF(H8="-","-",H8*D8)</f>
        <v>576</v>
      </c>
      <c r="J8" s="346">
        <f t="shared" ref="J8:J32" si="1">SUM(G8,I8)</f>
        <v>8586</v>
      </c>
      <c r="K8" s="412"/>
    </row>
    <row r="9" spans="1:11" ht="21.75" customHeight="1">
      <c r="A9" s="510">
        <v>2</v>
      </c>
      <c r="B9" s="318" t="str">
        <f>[3]GS.!$B$292</f>
        <v>ท่อเหล็กอาบสังกะสี dia 3"</v>
      </c>
      <c r="D9" s="408">
        <v>5</v>
      </c>
      <c r="E9" s="409" t="str">
        <f>[3]GS.!$C$292</f>
        <v>ท่อน</v>
      </c>
      <c r="F9" s="413">
        <f>[3]GS.!$D$292</f>
        <v>1832</v>
      </c>
      <c r="G9" s="372">
        <f t="shared" si="0"/>
        <v>9160</v>
      </c>
      <c r="H9" s="372">
        <f>[3]GS.!$E$292</f>
        <v>150</v>
      </c>
      <c r="I9" s="372">
        <f>IF(H9="-","-",H9*D9)</f>
        <v>750</v>
      </c>
      <c r="J9" s="346">
        <f t="shared" si="1"/>
        <v>9910</v>
      </c>
      <c r="K9" s="412"/>
    </row>
    <row r="10" spans="1:11" ht="21.75" customHeight="1">
      <c r="A10" s="510">
        <v>3</v>
      </c>
      <c r="B10" s="318" t="str">
        <f>[3]GS.!$B$2</f>
        <v>ท่อเหล็กอาบสังกะสี+ข้อต่อยาว6ม. dia 1/2"</v>
      </c>
      <c r="D10" s="408">
        <v>1</v>
      </c>
      <c r="E10" s="409" t="str">
        <f>[3]GS.!$C$2</f>
        <v>ท่อน</v>
      </c>
      <c r="F10" s="413">
        <f>[3]GS.!$D$2</f>
        <v>295</v>
      </c>
      <c r="G10" s="372">
        <f t="shared" si="0"/>
        <v>295</v>
      </c>
      <c r="H10" s="372">
        <f>[3]GS.!$E$2</f>
        <v>60</v>
      </c>
      <c r="I10" s="372">
        <f>IF(H10="-","-",H10*D10)</f>
        <v>60</v>
      </c>
      <c r="J10" s="346">
        <f t="shared" si="1"/>
        <v>355</v>
      </c>
      <c r="K10" s="412"/>
    </row>
    <row r="11" spans="1:11" ht="21.75" customHeight="1">
      <c r="A11" s="510">
        <v>4</v>
      </c>
      <c r="B11" s="318" t="str">
        <f>[3]PVC1!$B$16</f>
        <v>ท่อ PVC.ยาว 4 ม. ชั้น 8. 5 ปลายเรียบ dia 3/4"</v>
      </c>
      <c r="D11" s="408">
        <v>1</v>
      </c>
      <c r="E11" s="409" t="str">
        <f>[3]PVC1!$C$16</f>
        <v>ท่อน</v>
      </c>
      <c r="F11" s="343">
        <f>[3]PVC1!$D$16</f>
        <v>50</v>
      </c>
      <c r="G11" s="372">
        <f t="shared" si="0"/>
        <v>50</v>
      </c>
      <c r="H11" s="372">
        <f>[3]PVC1!$E$16</f>
        <v>40</v>
      </c>
      <c r="I11" s="372">
        <f>IF(H11="-","-",H11*D11)</f>
        <v>40</v>
      </c>
      <c r="J11" s="346">
        <f t="shared" si="1"/>
        <v>90</v>
      </c>
      <c r="K11" s="412"/>
    </row>
    <row r="12" spans="1:11" ht="21.75" customHeight="1">
      <c r="A12" s="510">
        <v>5</v>
      </c>
      <c r="B12" s="318" t="str">
        <f>[3]GS.!$B$43</f>
        <v>ข้องอเหล็กอาบสังกะสี 90 ม-ม dia 4"</v>
      </c>
      <c r="D12" s="408">
        <v>1</v>
      </c>
      <c r="E12" s="409" t="str">
        <f>[3]GS.!$C$43</f>
        <v>ตัว</v>
      </c>
      <c r="F12" s="413">
        <f>[3]GS.!$D$43</f>
        <v>314</v>
      </c>
      <c r="G12" s="372">
        <f t="shared" si="0"/>
        <v>314</v>
      </c>
      <c r="H12" s="372"/>
      <c r="I12" s="372"/>
      <c r="J12" s="346">
        <f t="shared" si="1"/>
        <v>314</v>
      </c>
      <c r="K12" s="412"/>
    </row>
    <row r="13" spans="1:11" ht="21.75" customHeight="1">
      <c r="A13" s="510">
        <v>6</v>
      </c>
      <c r="B13" s="318" t="str">
        <f>[3]GS.!$B$42</f>
        <v>ข้องอเหล็กอาบสังกะสี 90 ม-ม dia 3"</v>
      </c>
      <c r="D13" s="408">
        <v>2</v>
      </c>
      <c r="E13" s="409" t="str">
        <f>[3]GS.!$C$42</f>
        <v>ตัว</v>
      </c>
      <c r="F13" s="413">
        <f>[3]GS.!$D$42</f>
        <v>178</v>
      </c>
      <c r="G13" s="372">
        <f t="shared" si="0"/>
        <v>356</v>
      </c>
      <c r="H13" s="372"/>
      <c r="I13" s="372"/>
      <c r="J13" s="346">
        <f t="shared" si="1"/>
        <v>356</v>
      </c>
      <c r="K13" s="412"/>
    </row>
    <row r="14" spans="1:11" ht="21.75" customHeight="1">
      <c r="A14" s="510">
        <v>7</v>
      </c>
      <c r="B14" s="318" t="str">
        <f>[3]GS.!$B$45</f>
        <v>ข้องอเหล็กอาบสังกะสี 90 ม-ม dia 6"</v>
      </c>
      <c r="D14" s="408">
        <v>1</v>
      </c>
      <c r="E14" s="409" t="str">
        <f>[3]GS.!$C$45</f>
        <v>ตัว</v>
      </c>
      <c r="F14" s="436">
        <f>[3]GS.!$D$45</f>
        <v>1160</v>
      </c>
      <c r="G14" s="372">
        <f t="shared" si="0"/>
        <v>1160</v>
      </c>
      <c r="H14" s="372"/>
      <c r="I14" s="372"/>
      <c r="J14" s="346">
        <f t="shared" si="1"/>
        <v>1160</v>
      </c>
      <c r="K14" s="412"/>
    </row>
    <row r="15" spans="1:11" ht="21.75" customHeight="1">
      <c r="A15" s="510">
        <v>8</v>
      </c>
      <c r="B15" s="318" t="str">
        <f>[3]GS.!$B$36</f>
        <v>ข้องอเหล็กอาบสังกะสี 90 ม-ม dia 3/4"</v>
      </c>
      <c r="D15" s="408">
        <v>2</v>
      </c>
      <c r="E15" s="409" t="str">
        <f>[3]GS.!$C$36</f>
        <v>ตัว</v>
      </c>
      <c r="F15" s="436">
        <f>[3]GS.!$D$36</f>
        <v>14</v>
      </c>
      <c r="G15" s="372">
        <f t="shared" si="0"/>
        <v>28</v>
      </c>
      <c r="H15" s="372"/>
      <c r="I15" s="372"/>
      <c r="J15" s="346">
        <f t="shared" si="1"/>
        <v>28</v>
      </c>
      <c r="K15" s="412"/>
    </row>
    <row r="16" spans="1:11" ht="21.75" customHeight="1">
      <c r="A16" s="510">
        <v>9</v>
      </c>
      <c r="B16" s="318" t="str">
        <f>[3]GS.!$B$35</f>
        <v>ข้องอเหล็กอาบสังกะสี 90 ม-ม dia 1/2"</v>
      </c>
      <c r="D16" s="408">
        <v>1</v>
      </c>
      <c r="E16" s="409" t="str">
        <f>[3]GS.!$C$35</f>
        <v>ตัว</v>
      </c>
      <c r="F16" s="436">
        <f>[3]GS.!$D$35</f>
        <v>10</v>
      </c>
      <c r="G16" s="372">
        <f t="shared" si="0"/>
        <v>10</v>
      </c>
      <c r="H16" s="372"/>
      <c r="I16" s="372"/>
      <c r="J16" s="346">
        <f t="shared" si="1"/>
        <v>10</v>
      </c>
      <c r="K16" s="412"/>
    </row>
    <row r="17" spans="1:11" ht="21.75" customHeight="1">
      <c r="A17" s="510">
        <v>10</v>
      </c>
      <c r="B17" s="318" t="str">
        <f>[3]เหล็กหล่อ!$B$75</f>
        <v>ข้อโค้งเหล็กหล่อ 45 หน้าจาน 2 ด้าน dia 4"</v>
      </c>
      <c r="D17" s="408">
        <v>4</v>
      </c>
      <c r="E17" s="511" t="str">
        <f>[3]เหล็กหล่อ!$C$75</f>
        <v>ตัว</v>
      </c>
      <c r="F17" s="436">
        <f>[3]เหล็กหล่อ!$D$75</f>
        <v>1640</v>
      </c>
      <c r="G17" s="372">
        <f t="shared" si="0"/>
        <v>6560</v>
      </c>
      <c r="H17" s="372"/>
      <c r="I17" s="372"/>
      <c r="J17" s="346">
        <f t="shared" si="1"/>
        <v>6560</v>
      </c>
      <c r="K17" s="412"/>
    </row>
    <row r="18" spans="1:11" ht="21.75" customHeight="1">
      <c r="A18" s="510">
        <v>11</v>
      </c>
      <c r="B18" s="318" t="str">
        <f>[3]เหล็กหล่อ!$B$74</f>
        <v>ข้อโค้งเหล็กหล่อ 45 หน้าจาน 2 ด้าน dia 3"</v>
      </c>
      <c r="D18" s="408">
        <v>4</v>
      </c>
      <c r="E18" s="511" t="str">
        <f>[3]เหล็กหล่อ!$C$74</f>
        <v>ตัว</v>
      </c>
      <c r="F18" s="436">
        <f>[3]เหล็กหล่อ!$D$74</f>
        <v>1375</v>
      </c>
      <c r="G18" s="372">
        <f t="shared" si="0"/>
        <v>5500</v>
      </c>
      <c r="H18" s="372"/>
      <c r="I18" s="372"/>
      <c r="J18" s="346">
        <f t="shared" si="1"/>
        <v>5500</v>
      </c>
      <c r="K18" s="412"/>
    </row>
    <row r="19" spans="1:11" ht="21.75" customHeight="1">
      <c r="A19" s="510">
        <v>12</v>
      </c>
      <c r="B19" s="318" t="str">
        <f>[3]เหล็กหล่อ!$B$35</f>
        <v>ข้อโค้งเหล็กหล่อ 90 หน้าจาน 2 ด้าน dia 3"</v>
      </c>
      <c r="D19" s="408">
        <v>1</v>
      </c>
      <c r="E19" s="511" t="str">
        <f>[3]เหล็กหล่อ!$C$35</f>
        <v>ตัว</v>
      </c>
      <c r="F19" s="436">
        <f>[3]เหล็กหล่อ!$D$35</f>
        <v>1250</v>
      </c>
      <c r="G19" s="372">
        <f t="shared" si="0"/>
        <v>1250</v>
      </c>
      <c r="H19" s="372"/>
      <c r="I19" s="372"/>
      <c r="J19" s="346">
        <f t="shared" si="1"/>
        <v>1250</v>
      </c>
      <c r="K19" s="412"/>
    </row>
    <row r="20" spans="1:11" ht="21.75" customHeight="1">
      <c r="A20" s="510">
        <v>13</v>
      </c>
      <c r="B20" s="318" t="str">
        <f>[3]เหล็กหล่อ!$B$284</f>
        <v>สามทางเหล็กหล่อหน้าจาน 3 ด้าน dia 4"</v>
      </c>
      <c r="D20" s="408">
        <v>1</v>
      </c>
      <c r="E20" s="409" t="str">
        <f>[3]เหล็กหล่อ!$C$284</f>
        <v>ตัว</v>
      </c>
      <c r="F20" s="413">
        <f>[3]เหล็กหล่อ!$D$284</f>
        <v>1990</v>
      </c>
      <c r="G20" s="372">
        <f t="shared" si="0"/>
        <v>1990</v>
      </c>
      <c r="H20" s="372"/>
      <c r="I20" s="372">
        <v>7000</v>
      </c>
      <c r="J20" s="346">
        <f t="shared" si="1"/>
        <v>8990</v>
      </c>
      <c r="K20" s="412"/>
    </row>
    <row r="21" spans="1:11" ht="21.75" customHeight="1">
      <c r="A21" s="510">
        <v>14</v>
      </c>
      <c r="B21" s="318" t="str">
        <f>[3]GS.!$B$177</f>
        <v>สามทางลดเหล็กอาบสังกะสี dia 4"</v>
      </c>
      <c r="D21" s="408">
        <v>2</v>
      </c>
      <c r="E21" s="409" t="str">
        <f>[3]GS.!$C$177</f>
        <v>ตัว</v>
      </c>
      <c r="F21" s="343">
        <v>430</v>
      </c>
      <c r="G21" s="372">
        <f t="shared" si="0"/>
        <v>860</v>
      </c>
      <c r="H21" s="372"/>
      <c r="I21" s="372"/>
      <c r="J21" s="346">
        <f t="shared" si="1"/>
        <v>860</v>
      </c>
      <c r="K21" s="412"/>
    </row>
    <row r="22" spans="1:11" ht="21.75" customHeight="1">
      <c r="A22" s="510">
        <v>15</v>
      </c>
      <c r="B22" s="318" t="str">
        <f>[3]GS.!$B$176</f>
        <v>สามทางลดเหล็กอาบสังกะสี dia 3"</v>
      </c>
      <c r="D22" s="408">
        <v>1</v>
      </c>
      <c r="E22" s="409" t="str">
        <f>[3]GS.!$C$176</f>
        <v>ตัว</v>
      </c>
      <c r="F22" s="343">
        <f>[3]GS.!$D$176</f>
        <v>258</v>
      </c>
      <c r="G22" s="372">
        <f t="shared" si="0"/>
        <v>258</v>
      </c>
      <c r="H22" s="372"/>
      <c r="I22" s="372"/>
      <c r="J22" s="346">
        <f t="shared" si="1"/>
        <v>258</v>
      </c>
      <c r="K22" s="412"/>
    </row>
    <row r="23" spans="1:11" ht="21.75" customHeight="1">
      <c r="A23" s="510">
        <v>16</v>
      </c>
      <c r="B23" s="318" t="str">
        <f>[3]PVC1!$B$180</f>
        <v>ข้อต่อเกลียวนอก PVC. ชั้น 13.5 dia 3/4"</v>
      </c>
      <c r="D23" s="408">
        <v>1</v>
      </c>
      <c r="E23" s="409" t="str">
        <f>[3]PVC1!$C$180</f>
        <v>ตัว</v>
      </c>
      <c r="F23" s="413">
        <f>[3]PVC1!$D$180</f>
        <v>4</v>
      </c>
      <c r="G23" s="372">
        <f t="shared" si="0"/>
        <v>4</v>
      </c>
      <c r="H23" s="372"/>
      <c r="I23" s="372"/>
      <c r="J23" s="346">
        <f t="shared" si="1"/>
        <v>4</v>
      </c>
      <c r="K23" s="412"/>
    </row>
    <row r="24" spans="1:11" ht="21.75" customHeight="1">
      <c r="A24" s="510">
        <v>17</v>
      </c>
      <c r="B24" s="318" t="str">
        <f>[3]เหล็กหล่อ!$B$367</f>
        <v>หน้าจานเหล็กเหนียว dia 4"</v>
      </c>
      <c r="D24" s="408">
        <v>10</v>
      </c>
      <c r="E24" s="423" t="str">
        <f>[3]เหล็กหล่อ!$C$367</f>
        <v>ตัว</v>
      </c>
      <c r="F24" s="343">
        <f>[3]เหล็กหล่อ!$D$367</f>
        <v>320</v>
      </c>
      <c r="G24" s="372">
        <f t="shared" si="0"/>
        <v>3200</v>
      </c>
      <c r="H24" s="372"/>
      <c r="I24" s="372"/>
      <c r="J24" s="346">
        <f t="shared" si="1"/>
        <v>3200</v>
      </c>
      <c r="K24" s="412"/>
    </row>
    <row r="25" spans="1:11" ht="21.75" customHeight="1">
      <c r="A25" s="510">
        <v>18</v>
      </c>
      <c r="B25" s="318" t="str">
        <f>[3]เหล็กหล่อ!$B$366</f>
        <v>หน้าจานเหล็กเหนียว dia 3"</v>
      </c>
      <c r="D25" s="408">
        <v>14</v>
      </c>
      <c r="E25" s="423" t="str">
        <f>[3]เหล็กหล่อ!$C$366</f>
        <v>ตัว</v>
      </c>
      <c r="F25" s="413">
        <f>[3]เหล็กหล่อ!$D$366</f>
        <v>280</v>
      </c>
      <c r="G25" s="372">
        <f t="shared" si="0"/>
        <v>3920</v>
      </c>
      <c r="H25" s="372"/>
      <c r="I25" s="372"/>
      <c r="J25" s="346">
        <f t="shared" si="1"/>
        <v>3920</v>
      </c>
      <c r="K25" s="412"/>
    </row>
    <row r="26" spans="1:11" ht="21.75" customHeight="1">
      <c r="A26" s="510">
        <v>19</v>
      </c>
      <c r="B26" s="318" t="str">
        <f>[3]GS.!$B$254</f>
        <v>ประเก็นยาง dia 4"</v>
      </c>
      <c r="C26" s="412"/>
      <c r="D26" s="434">
        <v>10</v>
      </c>
      <c r="E26" s="423" t="str">
        <f>[3]GS.!$C$254</f>
        <v>แผ่น</v>
      </c>
      <c r="F26" s="413">
        <f>[3]GS.!$D$254</f>
        <v>28</v>
      </c>
      <c r="G26" s="372">
        <f t="shared" si="0"/>
        <v>280</v>
      </c>
      <c r="H26" s="372"/>
      <c r="I26" s="372"/>
      <c r="J26" s="346">
        <f t="shared" si="1"/>
        <v>280</v>
      </c>
      <c r="K26" s="412"/>
    </row>
    <row r="27" spans="1:11" ht="21.75" customHeight="1">
      <c r="A27" s="510">
        <v>20</v>
      </c>
      <c r="B27" s="318" t="str">
        <f>[3]GS.!$B$253</f>
        <v>ประเก็นยาง dia 3"</v>
      </c>
      <c r="C27" s="412"/>
      <c r="D27" s="434">
        <v>18</v>
      </c>
      <c r="E27" s="423" t="str">
        <f>[3]GS.!$C$253</f>
        <v>แผ่น</v>
      </c>
      <c r="F27" s="413">
        <f>[3]GS.!$D$253</f>
        <v>20</v>
      </c>
      <c r="G27" s="372">
        <f t="shared" si="0"/>
        <v>360</v>
      </c>
      <c r="H27" s="372"/>
      <c r="I27" s="372"/>
      <c r="J27" s="346">
        <f t="shared" si="1"/>
        <v>360</v>
      </c>
      <c r="K27" s="412"/>
    </row>
    <row r="28" spans="1:11" ht="21.75" customHeight="1">
      <c r="A28" s="510">
        <v>21</v>
      </c>
      <c r="B28" s="318" t="str">
        <f>[3]ก๊อกน้ำ!$B$5</f>
        <v>ก๊อกน้ำทองเหลือง  dia 3/4"</v>
      </c>
      <c r="C28" s="412"/>
      <c r="D28" s="434">
        <v>1</v>
      </c>
      <c r="E28" s="423" t="s">
        <v>201</v>
      </c>
      <c r="F28" s="413">
        <f>[3]ก๊อกน้ำ!$D$5</f>
        <v>320</v>
      </c>
      <c r="G28" s="372">
        <f t="shared" si="0"/>
        <v>320</v>
      </c>
      <c r="H28" s="372"/>
      <c r="I28" s="372"/>
      <c r="J28" s="346">
        <f t="shared" si="1"/>
        <v>320</v>
      </c>
      <c r="K28" s="412"/>
    </row>
    <row r="29" spans="1:11" ht="21.75" customHeight="1">
      <c r="A29" s="510">
        <v>22</v>
      </c>
      <c r="B29" s="318" t="str">
        <f>[3]GS.!$B$272</f>
        <v>น๊อตยึดหน้าจาน</v>
      </c>
      <c r="C29" s="412"/>
      <c r="D29" s="434">
        <v>144</v>
      </c>
      <c r="E29" s="409" t="str">
        <f>[3]GS.!$C$272</f>
        <v>ตัว</v>
      </c>
      <c r="F29" s="436">
        <f>[3]GS.!$D$272</f>
        <v>20</v>
      </c>
      <c r="G29" s="372">
        <f t="shared" si="0"/>
        <v>2880</v>
      </c>
      <c r="H29" s="372"/>
      <c r="I29" s="372"/>
      <c r="J29" s="346">
        <f t="shared" si="1"/>
        <v>2880</v>
      </c>
      <c r="K29" s="412"/>
    </row>
    <row r="30" spans="1:11" ht="21.75" customHeight="1">
      <c r="A30" s="510">
        <v>23</v>
      </c>
      <c r="B30" s="318" t="str">
        <f>'[3]อื่น ๆ'!$B$21</f>
        <v>ทำเกลียว</v>
      </c>
      <c r="D30" s="408">
        <v>15</v>
      </c>
      <c r="E30" s="409" t="str">
        <f>'[3]อื่น ๆ'!$C$21</f>
        <v>จุด</v>
      </c>
      <c r="F30" s="436">
        <f>'[3]อื่น ๆ'!$E$21</f>
        <v>10</v>
      </c>
      <c r="G30" s="413">
        <f t="shared" si="0"/>
        <v>150</v>
      </c>
      <c r="H30" s="413"/>
      <c r="I30" s="413"/>
      <c r="J30" s="346">
        <f t="shared" si="1"/>
        <v>150</v>
      </c>
      <c r="K30" s="412"/>
    </row>
    <row r="31" spans="1:11" ht="21.75" customHeight="1">
      <c r="A31" s="510">
        <v>24</v>
      </c>
      <c r="B31" s="351" t="str">
        <f>[3]ประตูน้ำ!$B$52</f>
        <v>ประตูน้ำเหล็กหล่อบนดิน หน้าจาน dia 4" แบบพวงมาลัย</v>
      </c>
      <c r="D31" s="408">
        <v>1</v>
      </c>
      <c r="E31" s="423" t="str">
        <f>[3]ประตูน้ำ!$C$52</f>
        <v>ชุด</v>
      </c>
      <c r="F31" s="343">
        <f>[3]ประตูน้ำ!$D$52</f>
        <v>7630</v>
      </c>
      <c r="G31" s="372">
        <f t="shared" si="0"/>
        <v>7630</v>
      </c>
      <c r="H31" s="413"/>
      <c r="I31" s="413"/>
      <c r="J31" s="346">
        <f t="shared" si="1"/>
        <v>7630</v>
      </c>
      <c r="K31" s="412"/>
    </row>
    <row r="32" spans="1:11" ht="21.75" customHeight="1">
      <c r="A32" s="510">
        <v>25</v>
      </c>
      <c r="B32" s="318" t="str">
        <f>[3]มาตรวัดน้ำ!$B$11</f>
        <v>มาตรวัดน้ำ (ใบพัด 2 ชั้น) dia 4"</v>
      </c>
      <c r="C32" s="412"/>
      <c r="D32" s="434">
        <v>1</v>
      </c>
      <c r="E32" s="423" t="str">
        <f>[3]มาตรวัดน้ำ!$C$11</f>
        <v>ชุด</v>
      </c>
      <c r="F32" s="413">
        <f>[3]มาตรวัดน้ำ!$D$11</f>
        <v>19500</v>
      </c>
      <c r="G32" s="372">
        <f t="shared" si="0"/>
        <v>19500</v>
      </c>
      <c r="H32" s="413"/>
      <c r="I32" s="413"/>
      <c r="J32" s="346">
        <f t="shared" si="1"/>
        <v>19500</v>
      </c>
      <c r="K32" s="412"/>
    </row>
    <row r="33" spans="1:11" ht="21.75" customHeight="1">
      <c r="A33" s="510"/>
      <c r="C33" s="412"/>
      <c r="D33" s="434"/>
      <c r="E33" s="423"/>
      <c r="F33" s="413"/>
      <c r="G33" s="372"/>
      <c r="H33" s="413"/>
      <c r="I33" s="413"/>
      <c r="J33" s="346"/>
      <c r="K33" s="412"/>
    </row>
    <row r="34" spans="1:11" s="383" customFormat="1" ht="21.75" customHeight="1">
      <c r="A34" s="385"/>
      <c r="B34" s="386"/>
      <c r="C34" s="387" t="s">
        <v>124</v>
      </c>
      <c r="D34" s="388"/>
      <c r="E34" s="389"/>
      <c r="F34" s="390"/>
      <c r="G34" s="391">
        <f>SUM(G8:G33)</f>
        <v>74045</v>
      </c>
      <c r="H34" s="392"/>
      <c r="I34" s="391">
        <f>SUM(I8:I33)</f>
        <v>8426</v>
      </c>
      <c r="J34" s="393">
        <f>SUM(J8:J33)</f>
        <v>82471</v>
      </c>
      <c r="K34" s="512"/>
    </row>
    <row r="35" spans="1:11" s="383" customFormat="1" ht="21.75" customHeight="1">
      <c r="A35" s="328"/>
      <c r="B35" s="395"/>
      <c r="C35" s="396" t="s">
        <v>125</v>
      </c>
      <c r="D35" s="397"/>
      <c r="E35" s="330"/>
      <c r="F35" s="398"/>
      <c r="G35" s="399"/>
      <c r="H35" s="400"/>
      <c r="I35" s="399"/>
      <c r="J35" s="399">
        <f>ROUNDDOWN(J34,-1)</f>
        <v>82470</v>
      </c>
      <c r="K35" s="402"/>
    </row>
    <row r="36" spans="1:11" ht="21.75" customHeight="1"/>
    <row r="37" spans="1:11" ht="21.75" customHeight="1"/>
    <row r="38" spans="1:11" ht="21.75" customHeight="1">
      <c r="A38" s="48" t="s">
        <v>33</v>
      </c>
      <c r="B38" s="75" t="s">
        <v>195</v>
      </c>
      <c r="C38" s="47"/>
      <c r="D38" s="48" t="s">
        <v>35</v>
      </c>
      <c r="E38" s="75" t="s">
        <v>43</v>
      </c>
      <c r="F38" s="50"/>
      <c r="G38" s="47"/>
      <c r="H38"/>
      <c r="I38"/>
      <c r="J38"/>
      <c r="K38" s="383"/>
    </row>
    <row r="39" spans="1:11" ht="24" customHeight="1">
      <c r="A39" s="211"/>
      <c r="B39" s="76" t="s">
        <v>194</v>
      </c>
      <c r="C39" s="52"/>
      <c r="D39"/>
      <c r="E39" s="49" t="s">
        <v>45</v>
      </c>
      <c r="F39"/>
      <c r="G39" s="47"/>
      <c r="H39"/>
      <c r="I39"/>
      <c r="J39"/>
      <c r="K39" s="383"/>
    </row>
    <row r="40" spans="1:11" ht="21.75" customHeight="1">
      <c r="A40"/>
      <c r="B40" s="210" t="s">
        <v>185</v>
      </c>
      <c r="C40" s="52"/>
      <c r="D40"/>
      <c r="E40" s="75" t="s">
        <v>168</v>
      </c>
      <c r="F40"/>
      <c r="G40" s="47"/>
      <c r="H40"/>
      <c r="I40"/>
      <c r="J40"/>
      <c r="K40" s="383"/>
    </row>
    <row r="41" spans="1:11" ht="21.75" customHeight="1">
      <c r="A41"/>
      <c r="B41" s="49"/>
      <c r="C41" s="50"/>
      <c r="D41"/>
      <c r="E41" s="49" t="s">
        <v>47</v>
      </c>
      <c r="F41" s="50"/>
      <c r="G41"/>
      <c r="H41"/>
      <c r="I41"/>
      <c r="J41"/>
      <c r="K41" s="383"/>
    </row>
    <row r="42" spans="1:11" ht="19.5" customHeight="1">
      <c r="A42" s="48"/>
      <c r="B42" s="49" t="s">
        <v>34</v>
      </c>
      <c r="C42" s="50"/>
      <c r="D42" s="48" t="s">
        <v>48</v>
      </c>
      <c r="E42" s="49" t="s">
        <v>49</v>
      </c>
      <c r="F42"/>
      <c r="G42"/>
      <c r="H42"/>
      <c r="I42"/>
      <c r="J42"/>
      <c r="K42" s="383"/>
    </row>
    <row r="43" spans="1:11" ht="21.75" customHeight="1">
      <c r="A43"/>
      <c r="B43" s="51"/>
      <c r="C43"/>
      <c r="D43" t="s">
        <v>48</v>
      </c>
      <c r="E43" s="49" t="s">
        <v>50</v>
      </c>
      <c r="F43"/>
      <c r="G43"/>
      <c r="H43"/>
      <c r="I43"/>
      <c r="J43"/>
      <c r="K43" s="383"/>
    </row>
    <row r="44" spans="1:11" ht="21.75" customHeight="1">
      <c r="A44"/>
      <c r="B44" s="49"/>
      <c r="C44" s="50"/>
      <c r="D44" s="50" t="s">
        <v>51</v>
      </c>
      <c r="E44" t="s">
        <v>52</v>
      </c>
      <c r="F44" s="38"/>
      <c r="G44"/>
      <c r="H44"/>
      <c r="I44"/>
      <c r="J44"/>
      <c r="K44" s="383"/>
    </row>
    <row r="45" spans="1:11" ht="21.75" customHeight="1">
      <c r="J45" s="383"/>
      <c r="K45" s="383"/>
    </row>
    <row r="46" spans="1:11" ht="21.75" customHeight="1"/>
    <row r="47" spans="1:11" ht="21.75" customHeight="1"/>
    <row r="48" spans="1:11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</sheetData>
  <pageMargins left="0.19685039370078741" right="0.19685039370078741" top="0.39370078740157483" bottom="0.19685039370078741" header="0.19685039370078741" footer="0.19685039370078741"/>
  <pageSetup paperSize="9" scale="85" orientation="portrait" r:id="rId1"/>
  <headerFooter alignWithMargins="0">
    <oddHeader>&amp;Rแบบ ปร.4 แผ่นที่ &amp;P/1</oddHeader>
    <oddFooter>&amp;L&amp;F&amp;C&amp;A&amp;R&amp;D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34"/>
  <sheetViews>
    <sheetView zoomScale="75" workbookViewId="0">
      <selection activeCell="A3" sqref="A3"/>
    </sheetView>
  </sheetViews>
  <sheetFormatPr defaultRowHeight="21.75"/>
  <cols>
    <col min="1" max="1" width="10" style="383" customWidth="1"/>
    <col min="2" max="2" width="22.42578125" style="318" customWidth="1"/>
    <col min="3" max="3" width="12.7109375" style="318" customWidth="1"/>
    <col min="4" max="4" width="5.42578125" style="383" customWidth="1"/>
    <col min="5" max="5" width="5.5703125" style="383" customWidth="1"/>
    <col min="6" max="6" width="11.140625" style="383" customWidth="1"/>
    <col min="7" max="7" width="11.42578125" style="383" customWidth="1"/>
    <col min="8" max="8" width="11.5703125" style="383" customWidth="1"/>
    <col min="9" max="9" width="11.7109375" style="383" customWidth="1"/>
    <col min="10" max="10" width="11.5703125" style="383" customWidth="1"/>
    <col min="11" max="11" width="10.7109375" style="383" customWidth="1"/>
    <col min="12" max="16384" width="9.140625" style="383"/>
  </cols>
  <sheetData>
    <row r="1" spans="1:11" s="318" customFormat="1" ht="21.75" customHeight="1">
      <c r="A1" s="293" t="s">
        <v>110</v>
      </c>
      <c r="B1" s="294"/>
      <c r="C1" s="295" t="s">
        <v>186</v>
      </c>
      <c r="D1" s="296"/>
      <c r="E1" s="294"/>
      <c r="F1" s="297"/>
      <c r="G1" s="298"/>
      <c r="H1" s="298"/>
      <c r="I1" s="297"/>
      <c r="J1" s="299"/>
      <c r="K1" s="300"/>
    </row>
    <row r="2" spans="1:11" s="318" customFormat="1" ht="21.75" customHeight="1">
      <c r="A2" s="293" t="str">
        <f>'[4]แบบ ปร.6'!$A$2</f>
        <v>สถานที่ก่อสร้าง</v>
      </c>
      <c r="B2" s="294"/>
      <c r="C2" s="294"/>
      <c r="D2" s="494" t="s">
        <v>127</v>
      </c>
      <c r="E2" s="303"/>
      <c r="F2" s="294"/>
      <c r="G2" s="304"/>
      <c r="H2" s="308"/>
      <c r="I2" s="308" t="s">
        <v>112</v>
      </c>
      <c r="J2" s="308"/>
      <c r="K2" s="307"/>
    </row>
    <row r="3" spans="1:11" s="318" customFormat="1" ht="21.75" customHeight="1">
      <c r="A3" s="293" t="s">
        <v>114</v>
      </c>
      <c r="B3" s="294"/>
      <c r="C3" s="295" t="str">
        <f>'[4]แบบ ปร.6'!$A$4</f>
        <v>สำนักบริหารจัดการน้ำ  กรมทรัพยากรน้ำ</v>
      </c>
      <c r="D3" s="303"/>
      <c r="E3" s="294"/>
      <c r="F3" s="304"/>
      <c r="G3" s="308" t="s">
        <v>128</v>
      </c>
      <c r="H3" s="308"/>
      <c r="I3" s="304"/>
      <c r="J3" s="306"/>
      <c r="K3" s="307"/>
    </row>
    <row r="4" spans="1:11" s="318" customFormat="1" ht="21.75" customHeight="1">
      <c r="A4" s="293" t="s">
        <v>115</v>
      </c>
      <c r="B4" s="294"/>
      <c r="C4" s="294" t="s">
        <v>130</v>
      </c>
      <c r="D4" s="303"/>
      <c r="E4" s="294"/>
      <c r="F4" s="304"/>
      <c r="G4" s="495"/>
      <c r="H4" s="304" t="s">
        <v>116</v>
      </c>
      <c r="I4" s="311" t="str">
        <f>'[2]ปร.5 บาดาลขนาดใหญ่'!C9</f>
        <v>28 ก.ย.28</v>
      </c>
      <c r="J4" s="299"/>
      <c r="K4" s="300"/>
    </row>
    <row r="5" spans="1:11" s="318" customFormat="1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</row>
    <row r="6" spans="1:11" s="309" customFormat="1" ht="21.75" customHeight="1">
      <c r="A6" s="319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1" s="309" customFormat="1" ht="21.75" customHeight="1">
      <c r="A7" s="328"/>
      <c r="B7" s="329"/>
      <c r="C7" s="330"/>
      <c r="D7" s="331"/>
      <c r="E7" s="332"/>
      <c r="F7" s="333" t="s">
        <v>121</v>
      </c>
      <c r="G7" s="334" t="s">
        <v>122</v>
      </c>
      <c r="H7" s="333" t="s">
        <v>121</v>
      </c>
      <c r="I7" s="335" t="s">
        <v>122</v>
      </c>
      <c r="J7" s="328" t="s">
        <v>123</v>
      </c>
      <c r="K7" s="336"/>
    </row>
    <row r="8" spans="1:11" s="496" customFormat="1" ht="21.75" customHeight="1">
      <c r="A8" s="419">
        <v>1</v>
      </c>
      <c r="B8" s="309" t="s">
        <v>196</v>
      </c>
      <c r="C8" s="318"/>
      <c r="D8" s="459"/>
      <c r="E8" s="409"/>
      <c r="F8" s="410"/>
      <c r="G8" s="372"/>
      <c r="H8" s="410"/>
      <c r="I8" s="413"/>
      <c r="J8" s="346"/>
      <c r="K8" s="472"/>
    </row>
    <row r="9" spans="1:11" s="496" customFormat="1" ht="21.75" customHeight="1">
      <c r="A9" s="419"/>
      <c r="B9" s="309" t="s">
        <v>197</v>
      </c>
      <c r="C9" s="318"/>
      <c r="D9" s="459">
        <v>1</v>
      </c>
      <c r="E9" s="409" t="str">
        <f>[3]เครื่องสูบน้ำหอยโข่ง!$C$6</f>
        <v>เครื่อง</v>
      </c>
      <c r="F9" s="413">
        <f>[3]ซับเมิส!$D$6</f>
        <v>32500</v>
      </c>
      <c r="G9" s="372">
        <f>IF(F9="-","-",D9*F9)</f>
        <v>32500</v>
      </c>
      <c r="H9" s="410" t="s">
        <v>134</v>
      </c>
      <c r="I9" s="413" t="str">
        <f>IF(H9="-","-",H9*D9)</f>
        <v>-</v>
      </c>
      <c r="J9" s="346">
        <f>SUM(G9,I9)</f>
        <v>32500</v>
      </c>
      <c r="K9" s="472"/>
    </row>
    <row r="10" spans="1:11" s="496" customFormat="1" ht="21.75" customHeight="1">
      <c r="A10" s="419"/>
      <c r="B10" s="309"/>
      <c r="C10" s="365" t="s">
        <v>152</v>
      </c>
      <c r="D10" s="459"/>
      <c r="E10" s="409"/>
      <c r="F10" s="410"/>
      <c r="G10" s="497">
        <f>SUM(G8:G9)</f>
        <v>32500</v>
      </c>
      <c r="H10" s="497"/>
      <c r="I10" s="497">
        <f>SUM(I8:I9)</f>
        <v>0</v>
      </c>
      <c r="J10" s="346">
        <f>SUM(G10,I10)</f>
        <v>32500</v>
      </c>
      <c r="K10" s="472"/>
    </row>
    <row r="11" spans="1:11" ht="21.75" customHeight="1">
      <c r="A11" s="419"/>
      <c r="B11" s="309"/>
      <c r="C11" s="365" t="s">
        <v>189</v>
      </c>
      <c r="D11" s="459"/>
      <c r="E11" s="409"/>
      <c r="F11" s="410"/>
      <c r="G11" s="497">
        <f>G10</f>
        <v>32500</v>
      </c>
      <c r="H11" s="497"/>
      <c r="I11" s="497">
        <f>I10</f>
        <v>0</v>
      </c>
      <c r="J11" s="346">
        <f>SUM(G11,I11)</f>
        <v>32500</v>
      </c>
      <c r="K11" s="412"/>
    </row>
    <row r="12" spans="1:11" ht="21.75" customHeight="1">
      <c r="A12" s="419">
        <v>2</v>
      </c>
      <c r="B12" s="309" t="s">
        <v>190</v>
      </c>
      <c r="C12" s="365"/>
      <c r="D12" s="459">
        <v>1</v>
      </c>
      <c r="E12" s="409" t="s">
        <v>191</v>
      </c>
      <c r="F12" s="410" t="s">
        <v>134</v>
      </c>
      <c r="G12" s="498" t="s">
        <v>134</v>
      </c>
      <c r="H12" s="372">
        <f>[3]ซับเมิส!$E$2</f>
        <v>2500</v>
      </c>
      <c r="I12" s="413">
        <f>IF(H12="-","-",H12*D12)</f>
        <v>2500</v>
      </c>
      <c r="J12" s="346">
        <f>SUM(G12,I12)</f>
        <v>2500</v>
      </c>
      <c r="K12" s="412"/>
    </row>
    <row r="13" spans="1:11" s="496" customFormat="1" ht="21.75" customHeight="1">
      <c r="A13" s="419">
        <v>3</v>
      </c>
      <c r="B13" s="500" t="s">
        <v>198</v>
      </c>
      <c r="C13" s="501"/>
      <c r="D13" s="471"/>
      <c r="E13" s="409"/>
      <c r="F13" s="410"/>
      <c r="G13" s="462"/>
      <c r="H13" s="502"/>
      <c r="I13" s="462"/>
      <c r="J13" s="346"/>
      <c r="K13" s="472"/>
    </row>
    <row r="14" spans="1:11" s="496" customFormat="1" ht="21.75" customHeight="1">
      <c r="A14" s="419"/>
      <c r="B14" s="309" t="s">
        <v>188</v>
      </c>
      <c r="C14" s="501"/>
      <c r="D14" s="471">
        <v>1</v>
      </c>
      <c r="E14" s="409" t="str">
        <f>[3]ตู้ควบคุมหอยโข่ง!$C$4</f>
        <v>ตู้</v>
      </c>
      <c r="F14" s="413">
        <f>[3]ตู้ควบคุมซับเมิส!$D$5</f>
        <v>9000</v>
      </c>
      <c r="G14" s="462">
        <f>IF(F14="-","-",D14*F14)</f>
        <v>9000</v>
      </c>
      <c r="H14" s="462">
        <f>[3]ตู้ควบคุมซับเมิส!$E$5</f>
        <v>1000</v>
      </c>
      <c r="I14" s="462">
        <f>IF(H14="-","-",H14*D14)</f>
        <v>1000</v>
      </c>
      <c r="J14" s="346">
        <f>SUM(G14,I14)</f>
        <v>10000</v>
      </c>
      <c r="K14" s="472"/>
    </row>
    <row r="15" spans="1:11" ht="21.75" customHeight="1">
      <c r="A15" s="468"/>
      <c r="B15" s="309"/>
      <c r="C15" s="365" t="s">
        <v>193</v>
      </c>
      <c r="D15" s="408"/>
      <c r="E15" s="503"/>
      <c r="F15" s="413"/>
      <c r="G15" s="497">
        <f>SUM(G13:G14)</f>
        <v>9000</v>
      </c>
      <c r="H15" s="497"/>
      <c r="I15" s="497">
        <f>SUM(I12:I14)</f>
        <v>3500</v>
      </c>
      <c r="J15" s="497">
        <f>SUM(J12:J14)</f>
        <v>12500</v>
      </c>
      <c r="K15" s="412"/>
    </row>
    <row r="16" spans="1:11" ht="21.75" customHeight="1">
      <c r="A16" s="468"/>
      <c r="B16" s="309"/>
      <c r="C16" s="452" t="s">
        <v>189</v>
      </c>
      <c r="D16" s="408"/>
      <c r="E16" s="503"/>
      <c r="F16" s="413"/>
      <c r="G16" s="497">
        <f>G15</f>
        <v>9000</v>
      </c>
      <c r="H16" s="497"/>
      <c r="I16" s="497">
        <f>I15</f>
        <v>3500</v>
      </c>
      <c r="J16" s="497">
        <f>J15</f>
        <v>12500</v>
      </c>
      <c r="K16" s="412"/>
    </row>
    <row r="17" spans="1:11" ht="21.75" customHeight="1">
      <c r="A17" s="504"/>
      <c r="B17" s="358"/>
      <c r="C17" s="359" t="s">
        <v>125</v>
      </c>
      <c r="D17" s="505"/>
      <c r="E17" s="506"/>
      <c r="F17" s="507"/>
      <c r="G17" s="399">
        <f>G16+G11</f>
        <v>41500</v>
      </c>
      <c r="H17" s="399"/>
      <c r="I17" s="399">
        <f>I16+I11</f>
        <v>3500</v>
      </c>
      <c r="J17" s="399">
        <f>J16+J11</f>
        <v>45000</v>
      </c>
      <c r="K17" s="402"/>
    </row>
    <row r="18" spans="1:11" ht="21.75" customHeight="1">
      <c r="A18" s="492"/>
      <c r="B18" s="309"/>
      <c r="C18" s="365"/>
      <c r="D18" s="508"/>
      <c r="E18" s="423"/>
      <c r="F18" s="509"/>
      <c r="G18" s="490"/>
      <c r="H18" s="490"/>
      <c r="I18" s="490"/>
      <c r="J18" s="490"/>
      <c r="K18" s="318"/>
    </row>
    <row r="19" spans="1:11" ht="21.75" customHeight="1">
      <c r="A19" s="492"/>
      <c r="B19" s="309"/>
      <c r="C19" s="365"/>
      <c r="D19" s="508"/>
      <c r="E19" s="423"/>
      <c r="F19" s="509"/>
      <c r="G19" s="490"/>
      <c r="H19" s="490"/>
      <c r="I19" s="490"/>
      <c r="J19" s="490"/>
      <c r="K19" s="318"/>
    </row>
    <row r="20" spans="1:11" ht="21.75" customHeight="1">
      <c r="A20" s="492"/>
      <c r="B20" s="309"/>
      <c r="C20" s="365"/>
      <c r="D20" s="508"/>
      <c r="E20" s="423"/>
      <c r="F20" s="509"/>
      <c r="G20" s="490"/>
      <c r="H20" s="490"/>
      <c r="I20" s="490"/>
      <c r="J20" s="490"/>
      <c r="K20" s="318"/>
    </row>
    <row r="21" spans="1:11" ht="21.75" customHeight="1"/>
    <row r="22" spans="1:11" ht="21.75" customHeight="1">
      <c r="A22" s="48" t="s">
        <v>33</v>
      </c>
      <c r="B22" s="75" t="s">
        <v>195</v>
      </c>
      <c r="C22" s="47"/>
      <c r="D22" s="48" t="s">
        <v>35</v>
      </c>
      <c r="E22" s="75" t="s">
        <v>43</v>
      </c>
      <c r="F22" s="50"/>
      <c r="G22" s="47"/>
      <c r="H22"/>
      <c r="I22"/>
      <c r="J22"/>
    </row>
    <row r="23" spans="1:11" ht="32.25" customHeight="1">
      <c r="A23" s="211"/>
      <c r="B23" s="76" t="s">
        <v>194</v>
      </c>
      <c r="C23" s="52"/>
      <c r="D23"/>
      <c r="E23" s="49" t="s">
        <v>45</v>
      </c>
      <c r="F23"/>
      <c r="G23" s="47"/>
      <c r="H23"/>
      <c r="I23"/>
      <c r="J23"/>
    </row>
    <row r="24" spans="1:11" ht="21.75" customHeight="1">
      <c r="A24"/>
      <c r="B24" s="210" t="s">
        <v>185</v>
      </c>
      <c r="C24" s="52"/>
      <c r="D24"/>
      <c r="E24" s="75" t="s">
        <v>168</v>
      </c>
      <c r="F24"/>
      <c r="G24" s="47"/>
      <c r="H24"/>
      <c r="I24"/>
      <c r="J24"/>
    </row>
    <row r="25" spans="1:11" ht="21.75" customHeight="1">
      <c r="A25"/>
      <c r="B25" s="49"/>
      <c r="C25" s="50"/>
      <c r="D25"/>
      <c r="E25" s="49" t="s">
        <v>47</v>
      </c>
      <c r="F25" s="50"/>
      <c r="G25"/>
      <c r="H25"/>
      <c r="I25"/>
      <c r="J25"/>
    </row>
    <row r="26" spans="1:11" ht="21.75" customHeight="1">
      <c r="A26" s="48"/>
      <c r="B26" s="49" t="s">
        <v>34</v>
      </c>
      <c r="C26" s="50"/>
      <c r="D26" s="48" t="s">
        <v>48</v>
      </c>
      <c r="E26" s="49" t="s">
        <v>49</v>
      </c>
      <c r="F26"/>
      <c r="G26"/>
      <c r="H26"/>
      <c r="I26"/>
      <c r="J26"/>
    </row>
    <row r="27" spans="1:11" ht="21.75" customHeight="1">
      <c r="A27"/>
      <c r="B27" s="51"/>
      <c r="C27"/>
      <c r="D27" t="s">
        <v>48</v>
      </c>
      <c r="E27" s="49" t="s">
        <v>50</v>
      </c>
      <c r="F27"/>
      <c r="G27"/>
      <c r="H27"/>
      <c r="I27"/>
      <c r="J27"/>
    </row>
    <row r="28" spans="1:11" ht="21.75" customHeight="1">
      <c r="A28"/>
      <c r="B28" s="49"/>
      <c r="C28" s="50"/>
      <c r="D28" s="50" t="s">
        <v>51</v>
      </c>
      <c r="E28" t="s">
        <v>52</v>
      </c>
      <c r="F28" s="38"/>
      <c r="G28"/>
      <c r="H28"/>
      <c r="I28"/>
      <c r="J28"/>
    </row>
    <row r="29" spans="1:11" ht="21.75" customHeight="1"/>
    <row r="30" spans="1:11" ht="21.75" customHeight="1"/>
    <row r="31" spans="1:11" ht="21.75" customHeight="1"/>
    <row r="32" spans="1:11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</sheetData>
  <pageMargins left="0.19685039370078741" right="0.19685039370078741" top="0.78740157480314965" bottom="0.59055118110236227" header="0.39370078740157483" footer="0.31496062992125984"/>
  <pageSetup paperSize="9" scale="90" orientation="portrait" r:id="rId1"/>
  <headerFooter alignWithMargins="0">
    <oddHeader>&amp;Rแบบ ปร.4 แผ่นที่&amp;P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134"/>
  <sheetViews>
    <sheetView zoomScale="75" workbookViewId="0">
      <selection activeCell="I21" sqref="I21"/>
    </sheetView>
  </sheetViews>
  <sheetFormatPr defaultRowHeight="21.75"/>
  <cols>
    <col min="1" max="1" width="16.42578125" style="383" customWidth="1"/>
    <col min="2" max="2" width="24.140625" style="318" customWidth="1"/>
    <col min="3" max="3" width="12.7109375" style="318" customWidth="1"/>
    <col min="4" max="4" width="5.42578125" style="383" customWidth="1"/>
    <col min="5" max="5" width="5.5703125" style="383" customWidth="1"/>
    <col min="6" max="6" width="11.140625" style="383" customWidth="1"/>
    <col min="7" max="7" width="11.42578125" style="383" customWidth="1"/>
    <col min="8" max="8" width="11.5703125" style="383" customWidth="1"/>
    <col min="9" max="9" width="11.7109375" style="383" customWidth="1"/>
    <col min="10" max="10" width="11.5703125" style="383" customWidth="1"/>
    <col min="11" max="11" width="10.7109375" style="383" customWidth="1"/>
    <col min="12" max="16384" width="9.140625" style="383"/>
  </cols>
  <sheetData>
    <row r="1" spans="1:11" s="318" customFormat="1" ht="21.75" customHeight="1">
      <c r="A1" s="293" t="s">
        <v>110</v>
      </c>
      <c r="B1" s="294"/>
      <c r="C1" s="295" t="s">
        <v>186</v>
      </c>
      <c r="D1" s="296"/>
      <c r="E1" s="294"/>
      <c r="F1" s="297"/>
      <c r="G1" s="298"/>
      <c r="H1" s="298"/>
      <c r="I1" s="297"/>
      <c r="J1" s="299"/>
      <c r="K1" s="300"/>
    </row>
    <row r="2" spans="1:11" s="318" customFormat="1" ht="21.75" customHeight="1">
      <c r="A2" s="293" t="str">
        <f>'[4]แบบ ปร.6'!$A$2</f>
        <v>สถานที่ก่อสร้าง</v>
      </c>
      <c r="B2" s="294"/>
      <c r="C2" s="494" t="s">
        <v>127</v>
      </c>
      <c r="D2" s="303"/>
      <c r="E2" s="294"/>
      <c r="F2" s="304"/>
      <c r="G2" s="308"/>
      <c r="H2" s="304" t="s">
        <v>6</v>
      </c>
      <c r="I2" s="308" t="s">
        <v>112</v>
      </c>
      <c r="J2" s="308"/>
      <c r="K2" s="307"/>
    </row>
    <row r="3" spans="1:11" s="318" customFormat="1" ht="21.75" customHeight="1">
      <c r="A3" s="293" t="s">
        <v>114</v>
      </c>
      <c r="B3" s="294"/>
      <c r="C3" s="295" t="str">
        <f>'[4]แบบ ปร.6'!$A$4</f>
        <v>สำนักบริหารจัดการน้ำ  กรมทรัพยากรน้ำ</v>
      </c>
      <c r="D3" s="303"/>
      <c r="E3" s="294"/>
      <c r="F3" s="304"/>
      <c r="G3" s="308"/>
      <c r="H3" s="308" t="s">
        <v>128</v>
      </c>
      <c r="I3" s="304"/>
      <c r="J3" s="306"/>
      <c r="K3" s="307"/>
    </row>
    <row r="4" spans="1:11" s="318" customFormat="1" ht="21.75" customHeight="1">
      <c r="A4" s="293" t="s">
        <v>115</v>
      </c>
      <c r="B4" s="294" t="s">
        <v>130</v>
      </c>
      <c r="C4" s="302"/>
      <c r="D4" s="303"/>
      <c r="E4" s="294"/>
      <c r="F4" s="304"/>
      <c r="G4" s="495"/>
      <c r="H4" s="304" t="s">
        <v>116</v>
      </c>
      <c r="I4" s="311" t="str">
        <f>'[2]ปร.5 บาดาลขนาดใหญ่'!C9</f>
        <v>28 ก.ย.28</v>
      </c>
      <c r="J4" s="299"/>
      <c r="K4" s="300"/>
    </row>
    <row r="5" spans="1:11" s="318" customFormat="1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</row>
    <row r="6" spans="1:11" s="309" customFormat="1" ht="21.75" customHeight="1">
      <c r="A6" s="319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1" s="309" customFormat="1" ht="21.75" customHeight="1">
      <c r="A7" s="328"/>
      <c r="B7" s="329"/>
      <c r="C7" s="330"/>
      <c r="D7" s="331"/>
      <c r="E7" s="332"/>
      <c r="F7" s="333" t="s">
        <v>121</v>
      </c>
      <c r="G7" s="334" t="s">
        <v>122</v>
      </c>
      <c r="H7" s="333" t="s">
        <v>121</v>
      </c>
      <c r="I7" s="335" t="s">
        <v>122</v>
      </c>
      <c r="J7" s="328" t="s">
        <v>123</v>
      </c>
      <c r="K7" s="336"/>
    </row>
    <row r="8" spans="1:11" s="496" customFormat="1" ht="21.75" customHeight="1">
      <c r="A8" s="419">
        <v>1</v>
      </c>
      <c r="B8" s="309" t="s">
        <v>187</v>
      </c>
      <c r="C8" s="318"/>
      <c r="D8" s="459"/>
      <c r="E8" s="409"/>
      <c r="F8" s="410"/>
      <c r="G8" s="372"/>
      <c r="H8" s="410"/>
      <c r="I8" s="413"/>
      <c r="J8" s="346"/>
      <c r="K8" s="472"/>
    </row>
    <row r="9" spans="1:11" s="496" customFormat="1" ht="21.75" customHeight="1">
      <c r="A9" s="419"/>
      <c r="B9" s="309" t="s">
        <v>188</v>
      </c>
      <c r="C9" s="318"/>
      <c r="D9" s="459">
        <v>2</v>
      </c>
      <c r="E9" s="409" t="str">
        <f>[3]เครื่องสูบน้ำหอยโข่ง!$C$7</f>
        <v>เครื่อง</v>
      </c>
      <c r="F9" s="410">
        <f>[3]เครื่องสูบน้ำหอยโข่ง!$D$7</f>
        <v>15800</v>
      </c>
      <c r="G9" s="372">
        <f>IF(F9="-","-",D9*F9)</f>
        <v>31600</v>
      </c>
      <c r="H9" s="410" t="s">
        <v>134</v>
      </c>
      <c r="I9" s="413" t="str">
        <f>IF(H9="-","-",H9*D9)</f>
        <v>-</v>
      </c>
      <c r="J9" s="346">
        <f>SUM(G9,I9)</f>
        <v>31600</v>
      </c>
      <c r="K9" s="472"/>
    </row>
    <row r="10" spans="1:11" s="496" customFormat="1" ht="21.75" customHeight="1">
      <c r="A10" s="419"/>
      <c r="B10" s="309"/>
      <c r="C10" s="365" t="s">
        <v>152</v>
      </c>
      <c r="D10" s="459"/>
      <c r="E10" s="409"/>
      <c r="F10" s="410"/>
      <c r="G10" s="497">
        <f>SUM(G8:G9)</f>
        <v>31600</v>
      </c>
      <c r="H10" s="497"/>
      <c r="I10" s="497">
        <f>SUM(I8:I9)</f>
        <v>0</v>
      </c>
      <c r="J10" s="346">
        <f>SUM(G10,I10)</f>
        <v>31600</v>
      </c>
      <c r="K10" s="472"/>
    </row>
    <row r="11" spans="1:11" ht="21.75" customHeight="1">
      <c r="A11" s="419"/>
      <c r="B11" s="309"/>
      <c r="C11" s="365" t="s">
        <v>189</v>
      </c>
      <c r="D11" s="459"/>
      <c r="E11" s="409"/>
      <c r="F11" s="410"/>
      <c r="G11" s="497">
        <f>G10</f>
        <v>31600</v>
      </c>
      <c r="H11" s="497"/>
      <c r="I11" s="497">
        <f>I10</f>
        <v>0</v>
      </c>
      <c r="J11" s="346">
        <f>SUM(G11,I11)</f>
        <v>31600</v>
      </c>
      <c r="K11" s="412"/>
    </row>
    <row r="12" spans="1:11" ht="21.75" customHeight="1">
      <c r="A12" s="419">
        <v>2</v>
      </c>
      <c r="B12" s="309" t="s">
        <v>190</v>
      </c>
      <c r="C12" s="365"/>
      <c r="D12" s="459">
        <v>2</v>
      </c>
      <c r="E12" s="409" t="s">
        <v>191</v>
      </c>
      <c r="F12" s="410" t="s">
        <v>134</v>
      </c>
      <c r="G12" s="498" t="s">
        <v>134</v>
      </c>
      <c r="H12" s="499">
        <v>1000</v>
      </c>
      <c r="I12" s="413">
        <f>IF(H12="-","-",H12*D12)</f>
        <v>2000</v>
      </c>
      <c r="J12" s="346">
        <f>SUM(G12,I12)</f>
        <v>2000</v>
      </c>
      <c r="K12" s="412"/>
    </row>
    <row r="13" spans="1:11" s="496" customFormat="1" ht="21.75" customHeight="1">
      <c r="A13" s="419">
        <v>3</v>
      </c>
      <c r="B13" s="500" t="s">
        <v>192</v>
      </c>
      <c r="C13" s="501"/>
      <c r="D13" s="471"/>
      <c r="E13" s="409"/>
      <c r="F13" s="410"/>
      <c r="G13" s="462"/>
      <c r="H13" s="502"/>
      <c r="I13" s="462"/>
      <c r="J13" s="346"/>
      <c r="K13" s="472"/>
    </row>
    <row r="14" spans="1:11" s="496" customFormat="1" ht="21.75" customHeight="1">
      <c r="A14" s="419"/>
      <c r="B14" s="309" t="s">
        <v>188</v>
      </c>
      <c r="C14" s="501"/>
      <c r="D14" s="471">
        <v>2</v>
      </c>
      <c r="E14" s="409" t="str">
        <f>[3]ตู้ควบคุมหอยโข่ง!$C$5</f>
        <v>ตู้</v>
      </c>
      <c r="F14" s="410">
        <f>[3]ตู้ควบคุมหอยโข่ง!$D$5</f>
        <v>9000</v>
      </c>
      <c r="G14" s="462">
        <f>IF(F14="-","-",D14*F14)</f>
        <v>18000</v>
      </c>
      <c r="H14" s="502">
        <f>[3]ตู้ควบคุมหอยโข่ง!$E$5</f>
        <v>1000</v>
      </c>
      <c r="I14" s="462">
        <f>IF(H14="-","-",H14*D14)</f>
        <v>2000</v>
      </c>
      <c r="J14" s="346">
        <f>SUM(G14,I14)</f>
        <v>20000</v>
      </c>
      <c r="K14" s="472"/>
    </row>
    <row r="15" spans="1:11" ht="21.75" customHeight="1">
      <c r="A15" s="468"/>
      <c r="B15" s="309"/>
      <c r="C15" s="365" t="s">
        <v>193</v>
      </c>
      <c r="D15" s="408"/>
      <c r="E15" s="503"/>
      <c r="F15" s="413"/>
      <c r="G15" s="497">
        <f>SUM(G13:G14)</f>
        <v>18000</v>
      </c>
      <c r="H15" s="497"/>
      <c r="I15" s="497">
        <f>SUM(I12:I14)</f>
        <v>4000</v>
      </c>
      <c r="J15" s="497">
        <f>SUM(J12:J14)</f>
        <v>22000</v>
      </c>
      <c r="K15" s="412"/>
    </row>
    <row r="16" spans="1:11" ht="21.75" customHeight="1">
      <c r="A16" s="468"/>
      <c r="B16" s="309"/>
      <c r="C16" s="452" t="s">
        <v>189</v>
      </c>
      <c r="D16" s="408"/>
      <c r="E16" s="503"/>
      <c r="F16" s="413"/>
      <c r="G16" s="497">
        <f>G15</f>
        <v>18000</v>
      </c>
      <c r="H16" s="497"/>
      <c r="I16" s="497">
        <f>I15</f>
        <v>4000</v>
      </c>
      <c r="J16" s="497">
        <f>J15</f>
        <v>22000</v>
      </c>
      <c r="K16" s="412"/>
    </row>
    <row r="17" spans="1:11" ht="21.75" customHeight="1">
      <c r="A17" s="504"/>
      <c r="B17" s="358"/>
      <c r="C17" s="359" t="s">
        <v>125</v>
      </c>
      <c r="D17" s="505"/>
      <c r="E17" s="506"/>
      <c r="F17" s="507"/>
      <c r="G17" s="399">
        <f>G16+G11</f>
        <v>49600</v>
      </c>
      <c r="H17" s="399"/>
      <c r="I17" s="399">
        <f>I16+I11</f>
        <v>4000</v>
      </c>
      <c r="J17" s="399">
        <f>J16+J11</f>
        <v>53600</v>
      </c>
      <c r="K17" s="402"/>
    </row>
    <row r="18" spans="1:11" ht="21.75" customHeight="1">
      <c r="A18" s="492"/>
      <c r="B18" s="309"/>
      <c r="C18" s="365"/>
      <c r="D18" s="508"/>
      <c r="E18" s="423"/>
      <c r="F18" s="509"/>
      <c r="G18" s="490"/>
      <c r="H18" s="490"/>
      <c r="I18" s="490"/>
      <c r="J18" s="490"/>
      <c r="K18" s="318"/>
    </row>
    <row r="19" spans="1:11" ht="21.75" customHeight="1">
      <c r="A19" s="492"/>
      <c r="B19" s="309"/>
      <c r="C19" s="365"/>
      <c r="D19" s="508"/>
      <c r="E19" s="423"/>
      <c r="F19" s="509"/>
      <c r="G19" s="490"/>
      <c r="H19" s="490"/>
      <c r="I19" s="490"/>
      <c r="J19" s="490"/>
      <c r="K19" s="318"/>
    </row>
    <row r="20" spans="1:11" ht="21.75" customHeight="1">
      <c r="A20" s="492"/>
      <c r="B20" s="309"/>
      <c r="C20" s="365"/>
      <c r="D20" s="508"/>
      <c r="E20" s="423"/>
      <c r="F20" s="509"/>
      <c r="G20" s="490"/>
      <c r="H20" s="490"/>
      <c r="I20" s="490"/>
      <c r="J20" s="490"/>
      <c r="K20" s="318"/>
    </row>
    <row r="21" spans="1:11" ht="21.75" customHeight="1">
      <c r="A21" s="48" t="s">
        <v>33</v>
      </c>
      <c r="B21" s="75" t="s">
        <v>195</v>
      </c>
      <c r="C21" s="47"/>
      <c r="D21" s="48" t="s">
        <v>35</v>
      </c>
      <c r="E21" s="75" t="s">
        <v>43</v>
      </c>
      <c r="F21" s="50"/>
      <c r="G21" s="47"/>
      <c r="H21"/>
      <c r="I21"/>
      <c r="J21"/>
    </row>
    <row r="22" spans="1:11" ht="21.75" customHeight="1">
      <c r="A22" s="211"/>
      <c r="B22" s="76" t="s">
        <v>194</v>
      </c>
      <c r="C22" s="52"/>
      <c r="D22"/>
      <c r="E22" s="49" t="s">
        <v>45</v>
      </c>
      <c r="F22"/>
      <c r="G22" s="47"/>
      <c r="H22"/>
      <c r="I22"/>
      <c r="J22"/>
    </row>
    <row r="23" spans="1:11" ht="22.5" customHeight="1">
      <c r="A23"/>
      <c r="B23" s="210" t="s">
        <v>185</v>
      </c>
      <c r="C23" s="52"/>
      <c r="D23"/>
      <c r="E23" s="75" t="s">
        <v>168</v>
      </c>
      <c r="F23"/>
      <c r="G23" s="47"/>
      <c r="H23"/>
      <c r="I23"/>
      <c r="J23"/>
    </row>
    <row r="24" spans="1:11" ht="48.75" customHeight="1">
      <c r="A24"/>
      <c r="B24" s="49"/>
      <c r="C24" s="50"/>
      <c r="D24"/>
      <c r="E24" s="49" t="s">
        <v>47</v>
      </c>
      <c r="F24" s="50"/>
      <c r="G24"/>
      <c r="H24"/>
      <c r="I24"/>
      <c r="J24"/>
      <c r="K24" s="314"/>
    </row>
    <row r="25" spans="1:11" ht="21.75" customHeight="1">
      <c r="A25" s="48"/>
      <c r="B25" s="49" t="s">
        <v>34</v>
      </c>
      <c r="C25" s="50"/>
      <c r="D25" s="48" t="s">
        <v>48</v>
      </c>
      <c r="E25" s="49" t="s">
        <v>49</v>
      </c>
      <c r="F25"/>
      <c r="G25"/>
      <c r="H25"/>
      <c r="I25"/>
      <c r="J25"/>
      <c r="K25" s="314"/>
    </row>
    <row r="26" spans="1:11" ht="21.75" customHeight="1">
      <c r="A26"/>
      <c r="B26" s="51"/>
      <c r="C26"/>
      <c r="D26" t="s">
        <v>48</v>
      </c>
      <c r="E26" s="49" t="s">
        <v>50</v>
      </c>
      <c r="F26"/>
      <c r="G26"/>
      <c r="H26"/>
      <c r="I26"/>
      <c r="J26"/>
      <c r="K26" s="314"/>
    </row>
    <row r="27" spans="1:11" ht="21.75" customHeight="1">
      <c r="A27"/>
      <c r="B27" s="49"/>
      <c r="C27" s="50"/>
      <c r="D27" s="50" t="s">
        <v>51</v>
      </c>
      <c r="E27" t="s">
        <v>52</v>
      </c>
      <c r="F27" s="38"/>
      <c r="G27"/>
      <c r="H27"/>
      <c r="I27"/>
      <c r="J27"/>
      <c r="K27" s="314"/>
    </row>
    <row r="28" spans="1:11" ht="21.75" customHeight="1">
      <c r="I28" s="457"/>
    </row>
    <row r="29" spans="1:11" ht="21.75" customHeight="1"/>
    <row r="30" spans="1:11" ht="21.75" customHeight="1"/>
    <row r="31" spans="1:11" ht="21.75" customHeight="1"/>
    <row r="32" spans="1:11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</sheetData>
  <pageMargins left="0.19685039370078741" right="0.19685039370078741" top="0.78740157480314965" bottom="0.59055118110236227" header="0.39370078740157483" footer="0.31496062992125984"/>
  <pageSetup paperSize="9" scale="90" orientation="portrait" r:id="rId1"/>
  <headerFooter alignWithMargins="0">
    <oddHeader>&amp;Rแบบ ปร.4 แผ่นที่&amp;P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127"/>
  <sheetViews>
    <sheetView view="pageBreakPreview" zoomScale="75" zoomScaleNormal="75" zoomScaleSheetLayoutView="75" workbookViewId="0">
      <selection activeCell="A3" sqref="A3"/>
    </sheetView>
  </sheetViews>
  <sheetFormatPr defaultRowHeight="21.75"/>
  <cols>
    <col min="1" max="1" width="15.28515625" style="383" customWidth="1"/>
    <col min="2" max="2" width="62.85546875" style="318" customWidth="1"/>
    <col min="3" max="3" width="23.28515625" style="318" customWidth="1"/>
    <col min="4" max="4" width="5.5703125" style="383" customWidth="1"/>
    <col min="5" max="5" width="5.7109375" style="383" customWidth="1"/>
    <col min="6" max="6" width="10.140625" style="383" customWidth="1"/>
    <col min="7" max="7" width="9.7109375" style="383" customWidth="1"/>
    <col min="8" max="8" width="10.140625" style="383" customWidth="1"/>
    <col min="9" max="9" width="8.140625" style="383" customWidth="1"/>
    <col min="10" max="10" width="10.140625" style="383" customWidth="1"/>
    <col min="11" max="16384" width="9.140625" style="383"/>
  </cols>
  <sheetData>
    <row r="1" spans="1:11" s="318" customFormat="1" ht="21.75" customHeight="1">
      <c r="A1" s="293" t="s">
        <v>110</v>
      </c>
      <c r="B1" s="294"/>
      <c r="C1" s="295" t="s">
        <v>174</v>
      </c>
      <c r="D1" s="296"/>
      <c r="E1" s="294"/>
      <c r="F1" s="297"/>
      <c r="G1" s="298"/>
      <c r="H1" s="298"/>
      <c r="I1" s="297"/>
      <c r="J1" s="299"/>
      <c r="K1" s="300"/>
    </row>
    <row r="2" spans="1:11" s="318" customFormat="1" ht="21.75" customHeight="1">
      <c r="A2" s="293" t="str">
        <f>'[1]แบบ ปร.6'!$A$2</f>
        <v>สถานที่ก่อสร้าง</v>
      </c>
      <c r="B2" s="494" t="s">
        <v>127</v>
      </c>
      <c r="C2" s="302"/>
      <c r="D2" s="303"/>
      <c r="E2" s="294"/>
      <c r="F2" s="406"/>
      <c r="G2" s="405"/>
      <c r="H2" s="304" t="s">
        <v>6</v>
      </c>
      <c r="I2" s="304"/>
      <c r="J2" s="306"/>
      <c r="K2" s="307"/>
    </row>
    <row r="3" spans="1:11" s="318" customFormat="1" ht="21.75" customHeight="1">
      <c r="A3" s="293" t="s">
        <v>114</v>
      </c>
      <c r="B3" s="295" t="str">
        <f>'[1]แบบ ปร.6'!$A$4</f>
        <v>สำนักบริหารจัดการน้ำ  กรมทรัพยากรน้ำ</v>
      </c>
      <c r="C3" s="303" t="s">
        <v>128</v>
      </c>
      <c r="D3" s="294"/>
      <c r="E3" s="294"/>
      <c r="F3" s="404"/>
      <c r="G3" s="405"/>
      <c r="H3" s="308"/>
      <c r="I3" s="304"/>
      <c r="J3" s="306"/>
      <c r="K3" s="307"/>
    </row>
    <row r="4" spans="1:11" s="318" customFormat="1" ht="21.75" customHeight="1">
      <c r="A4" s="293" t="s">
        <v>115</v>
      </c>
      <c r="B4" s="294" t="s">
        <v>130</v>
      </c>
      <c r="C4" s="493"/>
      <c r="D4" s="303"/>
      <c r="E4" s="294"/>
      <c r="F4" s="406"/>
      <c r="G4" s="406"/>
      <c r="H4" s="304" t="s">
        <v>116</v>
      </c>
      <c r="I4" s="311" t="str">
        <f>'[2]ปร.5 บาดาลขนาดใหญ่'!C9</f>
        <v>28 ก.ย.28</v>
      </c>
      <c r="J4" s="299"/>
      <c r="K4" s="300"/>
    </row>
    <row r="5" spans="1:11" s="318" customFormat="1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</row>
    <row r="6" spans="1:11" s="309" customFormat="1" ht="21.75" customHeight="1">
      <c r="A6" s="319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1" s="309" customFormat="1" ht="21.75" customHeight="1">
      <c r="A7" s="328"/>
      <c r="B7" s="329"/>
      <c r="C7" s="330"/>
      <c r="D7" s="331"/>
      <c r="E7" s="332"/>
      <c r="F7" s="333" t="s">
        <v>121</v>
      </c>
      <c r="G7" s="334" t="s">
        <v>122</v>
      </c>
      <c r="H7" s="333" t="s">
        <v>121</v>
      </c>
      <c r="I7" s="335" t="s">
        <v>122</v>
      </c>
      <c r="J7" s="328" t="s">
        <v>123</v>
      </c>
      <c r="K7" s="336"/>
    </row>
    <row r="8" spans="1:11" ht="21.75" customHeight="1">
      <c r="A8" s="419"/>
      <c r="B8" s="458" t="s">
        <v>175</v>
      </c>
      <c r="C8" s="376"/>
      <c r="D8" s="459"/>
      <c r="E8" s="460"/>
      <c r="F8" s="461"/>
      <c r="G8" s="372"/>
      <c r="H8" s="372"/>
      <c r="I8" s="372"/>
      <c r="J8" s="344"/>
      <c r="K8" s="412"/>
    </row>
    <row r="9" spans="1:11" ht="21.75" customHeight="1">
      <c r="A9" s="419">
        <v>1.1000000000000001</v>
      </c>
      <c r="B9" s="416" t="str">
        <f>[3]GS.!$B$9</f>
        <v>ท่อเหล็กอาบสังกะสี+ข้อต่อยาว6ม. dia 3"</v>
      </c>
      <c r="C9" s="376"/>
      <c r="D9" s="459">
        <v>10</v>
      </c>
      <c r="E9" s="409" t="str">
        <f>[3]GS.!$C$9</f>
        <v>ท่อน</v>
      </c>
      <c r="F9" s="343">
        <f>[3]GS.!$D$9</f>
        <v>1960</v>
      </c>
      <c r="G9" s="462">
        <f>IF(F9="-","-",D9*F9)</f>
        <v>19600</v>
      </c>
      <c r="H9" s="413">
        <f>[3]GS.!$E$9</f>
        <v>150</v>
      </c>
      <c r="I9" s="462">
        <f>IF(H9="-","-",D9*H9)</f>
        <v>1500</v>
      </c>
      <c r="J9" s="463">
        <f>SUM(G9,I9)</f>
        <v>21100</v>
      </c>
      <c r="K9" s="412"/>
    </row>
    <row r="10" spans="1:11" ht="21.75" customHeight="1">
      <c r="A10" s="419">
        <v>1.2</v>
      </c>
      <c r="B10" s="416" t="str">
        <f>[3]GS.!$B$7</f>
        <v>ท่อเหล็กอาบสังกะสี+ข้อต่อยาว6ม. dia 2"</v>
      </c>
      <c r="C10" s="376"/>
      <c r="D10" s="459"/>
      <c r="E10" s="409" t="str">
        <f>[3]GS.!$C$7</f>
        <v>ท่อน</v>
      </c>
      <c r="F10" s="464" t="s">
        <v>134</v>
      </c>
      <c r="G10" s="464" t="str">
        <f>IF(F10="-","-",D10*F10)</f>
        <v>-</v>
      </c>
      <c r="H10" s="464" t="s">
        <v>134</v>
      </c>
      <c r="I10" s="464" t="str">
        <f>IF(H10="-","-",D10*H10)</f>
        <v>-</v>
      </c>
      <c r="J10" s="465">
        <f>SUM(G10,I10)</f>
        <v>0</v>
      </c>
      <c r="K10" s="412"/>
    </row>
    <row r="11" spans="1:11" ht="21.75" customHeight="1">
      <c r="A11" s="419">
        <v>1.3</v>
      </c>
      <c r="B11" s="416" t="str">
        <f>[3]GS.!$B$64</f>
        <v>ข้อโค้งเหล็กอาบสังกะสี 90 ม-ม dia 3"</v>
      </c>
      <c r="C11" s="376"/>
      <c r="D11" s="459">
        <v>2</v>
      </c>
      <c r="E11" s="409" t="str">
        <f>[3]GS.!$C$64</f>
        <v>ตัว</v>
      </c>
      <c r="F11" s="413">
        <f>[3]GS.!$D$64</f>
        <v>426</v>
      </c>
      <c r="G11" s="462">
        <f>IF(F11="-","-",D11*F11)</f>
        <v>852</v>
      </c>
      <c r="H11" s="464" t="str">
        <f>[3]GS.!$E$64</f>
        <v>-</v>
      </c>
      <c r="I11" s="464" t="str">
        <f>IF(H11="-","-",D11*H11)</f>
        <v>-</v>
      </c>
      <c r="J11" s="466">
        <f>SUM(G11,I11)</f>
        <v>852</v>
      </c>
      <c r="K11" s="412"/>
    </row>
    <row r="12" spans="1:11" ht="21.75" customHeight="1">
      <c r="A12" s="419">
        <v>1.4</v>
      </c>
      <c r="B12" s="416" t="str">
        <f>[3]GS.!$B$62</f>
        <v>ข้อโค้งเหล็กอาบสังกะสี 90 ม-ม dia 2"</v>
      </c>
      <c r="C12" s="376"/>
      <c r="D12" s="459"/>
      <c r="E12" s="409" t="str">
        <f>[3]GS.!$C$62</f>
        <v>ตัว</v>
      </c>
      <c r="F12" s="464" t="s">
        <v>134</v>
      </c>
      <c r="G12" s="464" t="str">
        <f>IF(F12="-","-",D12*F12)</f>
        <v>-</v>
      </c>
      <c r="H12" s="464" t="str">
        <f>[3]GS.!$E$62</f>
        <v>-</v>
      </c>
      <c r="I12" s="464" t="str">
        <f>IF(H12="-","-",D12*H12)</f>
        <v>-</v>
      </c>
      <c r="J12" s="465">
        <f>SUM(G12,I12)</f>
        <v>0</v>
      </c>
      <c r="K12" s="412"/>
    </row>
    <row r="13" spans="1:11" ht="21.75" customHeight="1">
      <c r="A13" s="419"/>
      <c r="B13" s="467"/>
      <c r="C13" s="376"/>
      <c r="D13" s="459"/>
      <c r="E13" s="460"/>
      <c r="F13" s="461"/>
      <c r="G13" s="372"/>
      <c r="H13" s="372"/>
      <c r="I13" s="372"/>
      <c r="J13" s="344"/>
      <c r="K13" s="412"/>
    </row>
    <row r="14" spans="1:11" ht="21.75" customHeight="1">
      <c r="A14" s="468"/>
      <c r="B14" s="469" t="s">
        <v>176</v>
      </c>
      <c r="C14" s="470"/>
      <c r="D14" s="471"/>
      <c r="E14" s="472"/>
      <c r="F14" s="461"/>
      <c r="G14" s="372"/>
      <c r="H14" s="413"/>
      <c r="I14" s="413"/>
      <c r="J14" s="344"/>
      <c r="K14" s="412"/>
    </row>
    <row r="15" spans="1:11" ht="21.75" customHeight="1">
      <c r="A15" s="468" t="s">
        <v>177</v>
      </c>
      <c r="B15" s="473" t="s">
        <v>178</v>
      </c>
      <c r="C15" s="470"/>
      <c r="D15" s="471">
        <v>10</v>
      </c>
      <c r="E15" s="472" t="str">
        <f>[3]GS.!$C$9</f>
        <v>ท่อน</v>
      </c>
      <c r="F15" s="343">
        <f>[3]GS.!$D$286</f>
        <v>826</v>
      </c>
      <c r="G15" s="372">
        <f>IF(F15="-","-",D15*F15)</f>
        <v>8260</v>
      </c>
      <c r="H15" s="343">
        <f>[3]GS.!$E$286</f>
        <v>100</v>
      </c>
      <c r="I15" s="372">
        <f>IF(H15="-","-",D15*H15)</f>
        <v>1000</v>
      </c>
      <c r="J15" s="346">
        <f>SUM(G15,I15)</f>
        <v>9260</v>
      </c>
      <c r="K15" s="412"/>
    </row>
    <row r="16" spans="1:11" ht="21.75" customHeight="1">
      <c r="A16" s="468" t="s">
        <v>179</v>
      </c>
      <c r="B16" s="473" t="str">
        <f>[3]GS.!$B$64</f>
        <v>ข้อโค้งเหล็กอาบสังกะสี 90 ม-ม dia 3"</v>
      </c>
      <c r="C16" s="470"/>
      <c r="D16" s="471"/>
      <c r="E16" s="472" t="str">
        <f>[3]GS.!$C$64</f>
        <v>ตัว</v>
      </c>
      <c r="F16" s="464" t="s">
        <v>134</v>
      </c>
      <c r="G16" s="464" t="str">
        <f>IF(F16="-","-",D16*F16)</f>
        <v>-</v>
      </c>
      <c r="H16" s="464" t="s">
        <v>134</v>
      </c>
      <c r="I16" s="474" t="str">
        <f>IF(H16="-","-",D16*H16)</f>
        <v>-</v>
      </c>
      <c r="J16" s="346">
        <f>SUM(G16,I16)</f>
        <v>0</v>
      </c>
      <c r="K16" s="412"/>
    </row>
    <row r="17" spans="1:11" ht="21.75" customHeight="1">
      <c r="A17" s="468" t="s">
        <v>180</v>
      </c>
      <c r="B17" s="473" t="str">
        <f>[3]ฟุตวาล์ว!$B$9</f>
        <v>ฟุตวาล์วทองเหลือง dia 3"</v>
      </c>
      <c r="C17" s="470"/>
      <c r="D17" s="471"/>
      <c r="E17" s="472" t="str">
        <f>[3]ฟุตวาล์ว!$C$9</f>
        <v>ชุด</v>
      </c>
      <c r="F17" s="464" t="s">
        <v>134</v>
      </c>
      <c r="G17" s="464" t="str">
        <f>IF(F17="-","-",D17*F17)</f>
        <v>-</v>
      </c>
      <c r="H17" s="464" t="s">
        <v>134</v>
      </c>
      <c r="I17" s="474" t="str">
        <f>IF(H17="-","-",D17*H17)</f>
        <v>-</v>
      </c>
      <c r="J17" s="346">
        <f>SUM(G17,I17)</f>
        <v>0</v>
      </c>
      <c r="K17" s="412"/>
    </row>
    <row r="18" spans="1:11" ht="21.75" customHeight="1">
      <c r="A18" s="468"/>
      <c r="B18" s="475"/>
      <c r="C18" s="470"/>
      <c r="D18" s="471"/>
      <c r="E18" s="472"/>
      <c r="F18" s="461"/>
      <c r="G18" s="372"/>
      <c r="H18" s="413"/>
      <c r="I18" s="413"/>
      <c r="J18" s="344"/>
      <c r="K18" s="412"/>
    </row>
    <row r="19" spans="1:11" ht="21.75" customHeight="1">
      <c r="A19" s="419"/>
      <c r="B19" s="476" t="s">
        <v>181</v>
      </c>
      <c r="C19" s="412"/>
      <c r="D19" s="459"/>
      <c r="E19" s="409"/>
      <c r="F19" s="413"/>
      <c r="G19" s="372"/>
      <c r="H19" s="372"/>
      <c r="I19" s="372"/>
      <c r="J19" s="344"/>
      <c r="K19" s="412"/>
    </row>
    <row r="20" spans="1:11" ht="21.75" customHeight="1">
      <c r="A20" s="419">
        <v>3.1</v>
      </c>
      <c r="B20" s="477" t="str">
        <f>'[3]อื่น ๆ'!$B$54</f>
        <v>ลวดหนาม เบอร์ 12 dia. 2.64 มม.</v>
      </c>
      <c r="C20" s="412"/>
      <c r="D20" s="459"/>
      <c r="E20" s="409" t="str">
        <f>'[3]อื่น ๆ'!$C$55</f>
        <v>ชุด</v>
      </c>
      <c r="F20" s="478">
        <v>0</v>
      </c>
      <c r="G20" s="479">
        <f>IF(F20="-","-",D20*F20)</f>
        <v>0</v>
      </c>
      <c r="H20" s="464" t="s">
        <v>134</v>
      </c>
      <c r="I20" s="474" t="str">
        <f>IF(H20="-","-",D20*H20)</f>
        <v>-</v>
      </c>
      <c r="J20" s="480">
        <f>SUM(G20,I20)</f>
        <v>0</v>
      </c>
      <c r="K20" s="412"/>
    </row>
    <row r="21" spans="1:11" ht="21.75" customHeight="1">
      <c r="A21" s="419">
        <v>3.2</v>
      </c>
      <c r="B21" s="477" t="str">
        <f>'[3]อื่น ๆ'!$B$55</f>
        <v>ลูกกรงและราวลูกกรงชานพัก พร้อมติดตั้ง</v>
      </c>
      <c r="C21" s="412"/>
      <c r="D21" s="459"/>
      <c r="E21" s="409" t="str">
        <f>'[3]อื่น ๆ'!$C$59</f>
        <v>ช่วง</v>
      </c>
      <c r="F21" s="464" t="s">
        <v>134</v>
      </c>
      <c r="G21" s="464" t="str">
        <f>IF(F21="-","-",D21*F21)</f>
        <v>-</v>
      </c>
      <c r="H21" s="464" t="s">
        <v>134</v>
      </c>
      <c r="I21" s="474" t="str">
        <f>IF(H21="-","-",D21*H21)</f>
        <v>-</v>
      </c>
      <c r="J21" s="481">
        <f>SUM(G21,I21)</f>
        <v>0</v>
      </c>
      <c r="K21" s="412"/>
    </row>
    <row r="22" spans="1:11" ht="21.75" customHeight="1">
      <c r="A22" s="419"/>
      <c r="B22" s="482"/>
      <c r="C22" s="412"/>
      <c r="D22" s="459"/>
      <c r="E22" s="409"/>
      <c r="F22" s="413"/>
      <c r="G22" s="372"/>
      <c r="H22" s="372"/>
      <c r="I22" s="372"/>
      <c r="J22" s="344"/>
      <c r="K22" s="412"/>
    </row>
    <row r="23" spans="1:11" ht="21.75" customHeight="1">
      <c r="A23" s="419"/>
      <c r="B23" s="476" t="s">
        <v>182</v>
      </c>
      <c r="C23" s="412"/>
      <c r="D23" s="459" t="s">
        <v>129</v>
      </c>
      <c r="E23" s="409"/>
      <c r="F23" s="413"/>
      <c r="G23" s="372"/>
      <c r="H23" s="413"/>
      <c r="I23" s="413"/>
      <c r="J23" s="346"/>
      <c r="K23" s="412"/>
    </row>
    <row r="24" spans="1:11" ht="21.75" customHeight="1">
      <c r="A24" s="419">
        <v>4.0999999999999996</v>
      </c>
      <c r="B24" s="416" t="str">
        <f>[3]งานไฟฟ้า!$B$14</f>
        <v>สายไฟฟ้าชนิดอ่อน PVC แรงดัน 750 โวลว์ dia 4 ตร.ม.</v>
      </c>
      <c r="C24" s="412"/>
      <c r="D24" s="459">
        <v>55</v>
      </c>
      <c r="E24" s="409" t="str">
        <f>[3]งานไฟฟ้า!$C$14</f>
        <v>ม.</v>
      </c>
      <c r="F24" s="413">
        <f>[3]งานไฟฟ้า!$D$14</f>
        <v>72</v>
      </c>
      <c r="G24" s="413">
        <f>IF(F24="-","-",D24*F24)</f>
        <v>3960</v>
      </c>
      <c r="H24" s="483" t="s">
        <v>134</v>
      </c>
      <c r="I24" s="474" t="str">
        <f>IF(H24="-","-",D24*H24)</f>
        <v>-</v>
      </c>
      <c r="J24" s="466">
        <f>SUM(G24,I24)</f>
        <v>3960</v>
      </c>
      <c r="K24" s="412"/>
    </row>
    <row r="25" spans="1:11" ht="21.75" customHeight="1">
      <c r="A25" s="468" t="s">
        <v>183</v>
      </c>
      <c r="B25" s="416" t="str">
        <f>[3]งานไฟฟ้า!$B$15</f>
        <v>ท่อ PVC ร้อยสายไฟฟ้า dia 3/4"</v>
      </c>
      <c r="C25" s="412"/>
      <c r="D25" s="459">
        <v>7</v>
      </c>
      <c r="E25" s="409" t="str">
        <f>[3]งานไฟฟ้า!$C$15</f>
        <v>ท่อน</v>
      </c>
      <c r="F25" s="343">
        <v>50</v>
      </c>
      <c r="G25" s="413">
        <f>IF(F25="-","-",D25*F25)</f>
        <v>350</v>
      </c>
      <c r="H25" s="413">
        <f>[3]งานไฟฟ้า!$E$15</f>
        <v>10</v>
      </c>
      <c r="I25" s="372">
        <f>IF(H25="-","-",D25*H25)</f>
        <v>70</v>
      </c>
      <c r="J25" s="466">
        <f>SUM(G25,I25)</f>
        <v>420</v>
      </c>
      <c r="K25" s="412"/>
    </row>
    <row r="26" spans="1:11" ht="21.75" customHeight="1">
      <c r="A26" s="468"/>
      <c r="B26" s="416"/>
      <c r="C26" s="412"/>
      <c r="D26" s="459"/>
      <c r="E26" s="409"/>
      <c r="F26" s="413"/>
      <c r="G26" s="372"/>
      <c r="H26" s="413"/>
      <c r="I26" s="413"/>
      <c r="J26" s="346"/>
      <c r="K26" s="412"/>
    </row>
    <row r="27" spans="1:11" ht="21.75" customHeight="1">
      <c r="A27" s="385"/>
      <c r="B27" s="386"/>
      <c r="C27" s="387" t="s">
        <v>124</v>
      </c>
      <c r="D27" s="388"/>
      <c r="E27" s="389"/>
      <c r="F27" s="390"/>
      <c r="G27" s="391">
        <f>SUM(G9:G25)</f>
        <v>33022</v>
      </c>
      <c r="H27" s="392"/>
      <c r="I27" s="391">
        <f>SUM(I9:I25)</f>
        <v>2570</v>
      </c>
      <c r="J27" s="393">
        <f>SUM(J9:J25)</f>
        <v>35592</v>
      </c>
      <c r="K27" s="484"/>
    </row>
    <row r="28" spans="1:11" ht="21.75" customHeight="1">
      <c r="A28" s="328"/>
      <c r="B28" s="395"/>
      <c r="C28" s="396" t="s">
        <v>125</v>
      </c>
      <c r="D28" s="397"/>
      <c r="E28" s="330"/>
      <c r="F28" s="398"/>
      <c r="G28" s="399"/>
      <c r="H28" s="400"/>
      <c r="I28" s="399"/>
      <c r="J28" s="401">
        <f>ROUNDDOWN(J27,-1)</f>
        <v>35590</v>
      </c>
      <c r="K28" s="485"/>
    </row>
    <row r="29" spans="1:11" ht="21.75" customHeight="1">
      <c r="A29" s="486"/>
      <c r="B29" s="487"/>
      <c r="C29" s="365"/>
      <c r="D29" s="488"/>
      <c r="E29" s="312"/>
      <c r="F29" s="489"/>
      <c r="G29" s="490"/>
      <c r="H29" s="491"/>
      <c r="I29" s="490"/>
      <c r="J29" s="490"/>
      <c r="K29" s="487"/>
    </row>
    <row r="30" spans="1:11" ht="21.75" customHeight="1"/>
    <row r="31" spans="1:11" ht="39.950000000000003" customHeight="1">
      <c r="A31" s="48" t="s">
        <v>33</v>
      </c>
      <c r="B31" s="75" t="s">
        <v>184</v>
      </c>
      <c r="C31" s="47"/>
      <c r="D31" s="48" t="s">
        <v>35</v>
      </c>
      <c r="E31" s="75" t="s">
        <v>43</v>
      </c>
      <c r="F31" s="50"/>
      <c r="G31" s="47"/>
      <c r="H31"/>
      <c r="I31"/>
      <c r="J31"/>
    </row>
    <row r="32" spans="1:11" ht="30" customHeight="1">
      <c r="A32" s="211"/>
      <c r="B32" s="76" t="s">
        <v>130</v>
      </c>
      <c r="C32" s="52"/>
      <c r="D32"/>
      <c r="E32" s="49" t="s">
        <v>45</v>
      </c>
      <c r="F32"/>
      <c r="G32" s="47"/>
      <c r="H32"/>
      <c r="I32"/>
      <c r="J32"/>
    </row>
    <row r="33" spans="1:11" ht="30" customHeight="1">
      <c r="A33"/>
      <c r="B33" s="210" t="s">
        <v>185</v>
      </c>
      <c r="C33" s="52"/>
      <c r="D33"/>
      <c r="E33" s="75" t="s">
        <v>168</v>
      </c>
      <c r="F33"/>
      <c r="G33" s="47"/>
      <c r="H33"/>
      <c r="I33"/>
      <c r="J33"/>
    </row>
    <row r="34" spans="1:11" ht="45" customHeight="1">
      <c r="A34"/>
      <c r="B34" s="49"/>
      <c r="C34" s="50"/>
      <c r="D34"/>
      <c r="E34" s="49" t="s">
        <v>47</v>
      </c>
      <c r="F34" s="50"/>
      <c r="G34"/>
      <c r="H34"/>
      <c r="I34"/>
      <c r="J34"/>
      <c r="K34" s="314"/>
    </row>
    <row r="35" spans="1:11" ht="30" customHeight="1">
      <c r="A35" s="48"/>
      <c r="B35" s="49" t="s">
        <v>34</v>
      </c>
      <c r="C35" s="50"/>
      <c r="D35" s="48" t="s">
        <v>48</v>
      </c>
      <c r="E35" s="49" t="s">
        <v>49</v>
      </c>
      <c r="F35"/>
      <c r="G35"/>
      <c r="H35"/>
      <c r="I35"/>
      <c r="J35"/>
      <c r="K35" s="314"/>
    </row>
    <row r="36" spans="1:11" ht="21.75" customHeight="1">
      <c r="A36"/>
      <c r="B36" s="51"/>
      <c r="C36"/>
      <c r="D36" t="s">
        <v>48</v>
      </c>
      <c r="E36" s="49" t="s">
        <v>50</v>
      </c>
      <c r="F36"/>
      <c r="G36"/>
      <c r="H36"/>
      <c r="I36"/>
      <c r="J36"/>
      <c r="K36" s="314"/>
    </row>
    <row r="37" spans="1:11" ht="21.75" customHeight="1">
      <c r="A37"/>
      <c r="B37" s="49"/>
      <c r="C37" s="50"/>
      <c r="D37" s="50" t="s">
        <v>51</v>
      </c>
      <c r="E37" t="s">
        <v>52</v>
      </c>
      <c r="F37" s="38"/>
      <c r="G37"/>
      <c r="H37"/>
      <c r="I37"/>
      <c r="J37"/>
      <c r="K37" s="314"/>
    </row>
    <row r="38" spans="1:11" ht="21.75" customHeight="1">
      <c r="I38" s="457"/>
    </row>
    <row r="39" spans="1:11" ht="21.75" customHeight="1"/>
    <row r="40" spans="1:11" ht="21.75" customHeight="1"/>
    <row r="41" spans="1:11" ht="21.75" customHeight="1"/>
    <row r="42" spans="1:11" ht="21.75" customHeight="1"/>
    <row r="43" spans="1:11" ht="21.75" customHeight="1"/>
    <row r="44" spans="1:11" ht="21.75" customHeight="1"/>
    <row r="45" spans="1:11" ht="21.75" customHeight="1"/>
    <row r="46" spans="1:11" ht="21.75" customHeight="1"/>
    <row r="47" spans="1:11" ht="21.75" customHeight="1"/>
    <row r="48" spans="1:11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</sheetData>
  <pageMargins left="0.19685039370078741" right="0.19685039370078741" top="0.78740157480314965" bottom="0.59055118110236227" header="0.51181102362204722" footer="0.51181102362204722"/>
  <pageSetup paperSize="9" scale="64" orientation="portrait" r:id="rId1"/>
  <headerFooter alignWithMargins="0">
    <oddHeader>&amp;Rแบบ ปร.4แผ่นที่&amp;P/1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Q266"/>
  <sheetViews>
    <sheetView view="pageBreakPreview" zoomScale="75" zoomScaleNormal="75" zoomScaleSheetLayoutView="75" workbookViewId="0">
      <selection activeCell="A3" sqref="A3"/>
    </sheetView>
  </sheetViews>
  <sheetFormatPr defaultRowHeight="21.75"/>
  <cols>
    <col min="1" max="1" width="16.42578125" style="383" customWidth="1"/>
    <col min="2" max="2" width="34.85546875" style="318" customWidth="1"/>
    <col min="3" max="3" width="25.28515625" style="318" customWidth="1"/>
    <col min="4" max="4" width="6.5703125" style="383" customWidth="1"/>
    <col min="5" max="5" width="5.85546875" style="383" customWidth="1"/>
    <col min="6" max="6" width="10.85546875" style="383" customWidth="1"/>
    <col min="7" max="7" width="9.42578125" style="383" customWidth="1"/>
    <col min="8" max="8" width="11.140625" style="383" customWidth="1"/>
    <col min="9" max="9" width="8.85546875" style="457" customWidth="1"/>
    <col min="10" max="10" width="11" style="383" customWidth="1"/>
    <col min="11" max="11" width="12.28515625" style="383" customWidth="1"/>
    <col min="12" max="12" width="14.140625" style="383" bestFit="1" customWidth="1"/>
    <col min="13" max="16384" width="9.140625" style="383"/>
  </cols>
  <sheetData>
    <row r="1" spans="1:11" s="318" customFormat="1" ht="21.75" customHeight="1">
      <c r="A1" s="293" t="s">
        <v>110</v>
      </c>
      <c r="B1" s="294"/>
      <c r="C1" s="295" t="s">
        <v>149</v>
      </c>
      <c r="D1" s="296"/>
      <c r="E1" s="294"/>
      <c r="F1" s="297"/>
      <c r="G1" s="298"/>
      <c r="H1" s="298"/>
      <c r="I1" s="297"/>
      <c r="J1" s="299"/>
      <c r="K1" s="300"/>
    </row>
    <row r="2" spans="1:11" s="318" customFormat="1" ht="21.75" customHeight="1">
      <c r="A2" s="293" t="str">
        <f>'[6]แบบ ปร.6'!$A$2</f>
        <v>สถานที่ก่อสร้าง</v>
      </c>
      <c r="B2" s="294" t="s">
        <v>127</v>
      </c>
      <c r="C2" s="302"/>
      <c r="D2" s="303"/>
      <c r="E2" s="294"/>
      <c r="H2" s="304" t="s">
        <v>6</v>
      </c>
      <c r="I2" s="305" t="s">
        <v>150</v>
      </c>
      <c r="J2" s="306"/>
      <c r="K2" s="307"/>
    </row>
    <row r="3" spans="1:11" s="318" customFormat="1" ht="21.75" customHeight="1">
      <c r="A3" s="293" t="s">
        <v>114</v>
      </c>
      <c r="B3" s="294"/>
      <c r="C3" s="295" t="str">
        <f>'[6]แบบ ปร.6'!$A$4</f>
        <v>สำนักบริหารจัดการน้ำ  กรมทรัพยากรน้ำ</v>
      </c>
      <c r="D3" s="303"/>
      <c r="E3" s="294"/>
      <c r="F3" s="404" t="s">
        <v>128</v>
      </c>
      <c r="G3" s="405"/>
      <c r="H3" s="308"/>
      <c r="I3" s="304"/>
      <c r="J3" s="306"/>
      <c r="K3" s="307"/>
    </row>
    <row r="4" spans="1:11" s="318" customFormat="1" ht="21.75" customHeight="1">
      <c r="A4" s="293" t="s">
        <v>115</v>
      </c>
      <c r="B4" s="294"/>
      <c r="C4" s="302" t="s">
        <v>130</v>
      </c>
      <c r="D4" s="303"/>
      <c r="E4" s="294"/>
      <c r="F4" s="406"/>
      <c r="G4" s="406"/>
      <c r="H4" s="304" t="s">
        <v>116</v>
      </c>
      <c r="I4" s="311" t="str">
        <f>'[2]ปร.5 บาดาลขนาดใหญ่'!C9</f>
        <v>28 ก.ย.28</v>
      </c>
      <c r="J4" s="299"/>
      <c r="K4" s="300"/>
    </row>
    <row r="5" spans="1:11" s="318" customFormat="1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</row>
    <row r="6" spans="1:11" s="309" customFormat="1" ht="21.75" customHeight="1">
      <c r="A6" s="319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1" s="309" customFormat="1" ht="21.75" customHeight="1">
      <c r="A7" s="328"/>
      <c r="B7" s="329"/>
      <c r="C7" s="330"/>
      <c r="D7" s="331"/>
      <c r="E7" s="332"/>
      <c r="F7" s="333" t="s">
        <v>121</v>
      </c>
      <c r="G7" s="334" t="s">
        <v>122</v>
      </c>
      <c r="H7" s="333" t="s">
        <v>121</v>
      </c>
      <c r="I7" s="335" t="s">
        <v>122</v>
      </c>
      <c r="J7" s="328" t="s">
        <v>123</v>
      </c>
      <c r="K7" s="336"/>
    </row>
    <row r="8" spans="1:11" ht="21.75" customHeight="1">
      <c r="A8" s="407"/>
      <c r="B8" s="339" t="s">
        <v>151</v>
      </c>
      <c r="C8" s="340"/>
      <c r="D8" s="408"/>
      <c r="E8" s="409"/>
      <c r="F8" s="410"/>
      <c r="G8" s="372"/>
      <c r="H8" s="411"/>
      <c r="I8" s="372"/>
      <c r="J8" s="412"/>
      <c r="K8" s="412"/>
    </row>
    <row r="9" spans="1:11" ht="21.75" customHeight="1">
      <c r="A9" s="407">
        <v>1.1000000000000001</v>
      </c>
      <c r="B9" s="318" t="str">
        <f>[3]งานดิน!$B$2</f>
        <v>ขุดดินหลุมฐานราก/ถมคืน</v>
      </c>
      <c r="D9" s="408">
        <v>0.4</v>
      </c>
      <c r="E9" s="409" t="str">
        <f>[3]งานดิน!$C$2</f>
        <v>ลบ.ม.</v>
      </c>
      <c r="F9" s="410" t="s">
        <v>134</v>
      </c>
      <c r="G9" s="413" t="str">
        <f t="shared" ref="G9:G23" si="0">IF(F9="-","-",D9*F9)</f>
        <v>-</v>
      </c>
      <c r="H9" s="411">
        <f>[3]งานดิน!$E$2</f>
        <v>81</v>
      </c>
      <c r="I9" s="413">
        <f t="shared" ref="I9:I14" si="1">IF(H9="-","-",H9*D9)</f>
        <v>32.4</v>
      </c>
      <c r="J9" s="414">
        <f t="shared" ref="J9:J23" si="2">SUM(G9,I9)</f>
        <v>32.4</v>
      </c>
      <c r="K9" s="412"/>
    </row>
    <row r="10" spans="1:11" ht="21.75" customHeight="1">
      <c r="A10" s="407">
        <v>1.2</v>
      </c>
      <c r="B10" s="318" t="str">
        <f>[3]งานดิน!$B$6</f>
        <v>ทรายหยาบ,ทรายหยาบรองพื้น</v>
      </c>
      <c r="D10" s="408">
        <v>0.05</v>
      </c>
      <c r="E10" s="409" t="str">
        <f>[3]งานดิน!$C$6</f>
        <v>ลบ.ม.</v>
      </c>
      <c r="F10" s="410">
        <f>[3]งานดิน!$D$6</f>
        <v>360</v>
      </c>
      <c r="G10" s="413">
        <f t="shared" si="0"/>
        <v>18</v>
      </c>
      <c r="H10" s="411">
        <f>[3]งานดิน!$E$6</f>
        <v>59</v>
      </c>
      <c r="I10" s="413">
        <f t="shared" si="1"/>
        <v>2.95</v>
      </c>
      <c r="J10" s="414">
        <f t="shared" si="2"/>
        <v>20.95</v>
      </c>
      <c r="K10" s="412"/>
    </row>
    <row r="11" spans="1:11" ht="21.75" customHeight="1">
      <c r="A11" s="407">
        <v>1.3</v>
      </c>
      <c r="B11" s="415" t="str">
        <f>[3]งานคอนกรีต!$B$2</f>
        <v>คอนกรีต 1 : 3 : 5</v>
      </c>
      <c r="D11" s="408">
        <v>5.2999999999999999E-2</v>
      </c>
      <c r="E11" s="409" t="str">
        <f>[3]งานคอนกรีต!$C$2</f>
        <v>ลบ.ม.</v>
      </c>
      <c r="F11" s="410">
        <f>[3]งานคอนกรีต!$D$2</f>
        <v>1330</v>
      </c>
      <c r="G11" s="413">
        <f t="shared" si="0"/>
        <v>70.489999999999995</v>
      </c>
      <c r="H11" s="411">
        <f>[3]งานคอนกรีต!$E$2</f>
        <v>316</v>
      </c>
      <c r="I11" s="413">
        <f t="shared" si="1"/>
        <v>16.748000000000001</v>
      </c>
      <c r="J11" s="414">
        <f t="shared" si="2"/>
        <v>87.238</v>
      </c>
      <c r="K11" s="412"/>
    </row>
    <row r="12" spans="1:11" ht="21.75" customHeight="1">
      <c r="A12" s="407">
        <v>1.4</v>
      </c>
      <c r="B12" s="350" t="str">
        <f>[3]งานคอนกรีต!$B$3</f>
        <v>คอนกรีต 1 : 2 : 4 (ซีเมนต์ไม่น้อยกว่า 320 กก/ลบ.ม.)</v>
      </c>
      <c r="D12" s="408">
        <v>0.315</v>
      </c>
      <c r="E12" s="409" t="str">
        <f>[3]งานคอนกรีต!$C$3</f>
        <v>ลบ.ม.</v>
      </c>
      <c r="F12" s="410">
        <f>[3]งานคอนกรีต!$D$3</f>
        <v>1610</v>
      </c>
      <c r="G12" s="413">
        <f t="shared" si="0"/>
        <v>507.15</v>
      </c>
      <c r="H12" s="411">
        <f>[3]งานคอนกรีต!$E$3</f>
        <v>395</v>
      </c>
      <c r="I12" s="413">
        <f t="shared" si="1"/>
        <v>124.425</v>
      </c>
      <c r="J12" s="414">
        <f t="shared" si="2"/>
        <v>631.57499999999993</v>
      </c>
      <c r="K12" s="412"/>
    </row>
    <row r="13" spans="1:11" s="318" customFormat="1" ht="21.75" customHeight="1">
      <c r="A13" s="407">
        <v>1.5</v>
      </c>
      <c r="B13" s="416" t="str">
        <f>[3]เหล็กเส้นกลม!$B$9</f>
        <v>เหล็กเสริม</v>
      </c>
      <c r="C13" s="412"/>
      <c r="D13" s="408">
        <v>47.61</v>
      </c>
      <c r="E13" s="409" t="str">
        <f>[3]เหล็กเส้นกลม!$C$9</f>
        <v>กก.</v>
      </c>
      <c r="F13" s="410">
        <f>[3]เหล็กเส้นกลม!$D$9</f>
        <v>22.56</v>
      </c>
      <c r="G13" s="417">
        <f t="shared" si="0"/>
        <v>1074.0816</v>
      </c>
      <c r="H13" s="417">
        <f>[3]เหล็กเส้นกลม!$E$9</f>
        <v>2.8</v>
      </c>
      <c r="I13" s="417">
        <f t="shared" si="1"/>
        <v>133.30799999999999</v>
      </c>
      <c r="J13" s="368">
        <f t="shared" si="2"/>
        <v>1207.3896</v>
      </c>
      <c r="K13" s="412"/>
    </row>
    <row r="14" spans="1:11" s="318" customFormat="1" ht="21.75" customHeight="1">
      <c r="A14" s="407">
        <v>1.6</v>
      </c>
      <c r="B14" s="416" t="str">
        <f>[3]เหล็กเส้นกลม!$B$8</f>
        <v>ลวดผูกเหล็ก No 18</v>
      </c>
      <c r="C14" s="412"/>
      <c r="D14" s="408">
        <v>0.7</v>
      </c>
      <c r="E14" s="409" t="str">
        <f>[3]เหล็กเส้นกลม!$C$8</f>
        <v>กก.</v>
      </c>
      <c r="F14" s="410">
        <f>[3]เหล็กเส้นกลม!$D$8</f>
        <v>31</v>
      </c>
      <c r="G14" s="417">
        <f t="shared" si="0"/>
        <v>21.7</v>
      </c>
      <c r="H14" s="417" t="str">
        <f>[3]เหล็กเส้นกลม!$E$8</f>
        <v>-</v>
      </c>
      <c r="I14" s="417" t="str">
        <f t="shared" si="1"/>
        <v>-</v>
      </c>
      <c r="J14" s="368">
        <f t="shared" si="2"/>
        <v>21.7</v>
      </c>
      <c r="K14" s="412"/>
    </row>
    <row r="15" spans="1:11" ht="21.75" customHeight="1">
      <c r="A15" s="407">
        <v>1.7</v>
      </c>
      <c r="B15" s="318" t="str">
        <f>[3]GS.!$B$6</f>
        <v>ท่อเหล็กอาบสังกะสี+ข้อต่อยาว6ม. dia 1 1/2"</v>
      </c>
      <c r="D15" s="408">
        <v>3</v>
      </c>
      <c r="E15" s="409" t="str">
        <f>[3]GS.!$C$6</f>
        <v>ท่อน</v>
      </c>
      <c r="F15" s="410">
        <f>[3]GS.!$D$6</f>
        <v>847</v>
      </c>
      <c r="G15" s="413">
        <f t="shared" si="0"/>
        <v>2541</v>
      </c>
      <c r="H15" s="411"/>
      <c r="I15" s="372"/>
      <c r="J15" s="414">
        <f t="shared" si="2"/>
        <v>2541</v>
      </c>
      <c r="K15" s="412"/>
    </row>
    <row r="16" spans="1:11" ht="21.75" customHeight="1">
      <c r="A16" s="407">
        <v>1.8</v>
      </c>
      <c r="B16" s="351" t="str">
        <f>[3]งานประตูหน้าต่าง!$B$21</f>
        <v>ลวดตาข่ายสี่เหลี่ยมขนมเปียกปูน dia. 3 มม. ขนาดช่อง 38 มม.</v>
      </c>
      <c r="D16" s="408">
        <v>5.25</v>
      </c>
      <c r="E16" s="409" t="str">
        <f>[3]งานประตูหน้าต่าง!$C$21</f>
        <v>ตร.ม.</v>
      </c>
      <c r="F16" s="410">
        <f>[3]งานประตูหน้าต่าง!$D$21</f>
        <v>110</v>
      </c>
      <c r="G16" s="413">
        <f t="shared" si="0"/>
        <v>577.5</v>
      </c>
      <c r="H16" s="411"/>
      <c r="I16" s="417"/>
      <c r="J16" s="414">
        <f t="shared" si="2"/>
        <v>577.5</v>
      </c>
      <c r="K16" s="412"/>
    </row>
    <row r="17" spans="1:17" ht="21.75" customHeight="1">
      <c r="A17" s="407">
        <v>1.9</v>
      </c>
      <c r="B17" s="318" t="str">
        <f>[3]งานประตูหน้าต่าง!$B$11</f>
        <v>บุ๊ชสลักติดบานประตู dia. 1 1/2 นิ้ว</v>
      </c>
      <c r="D17" s="408">
        <v>6</v>
      </c>
      <c r="E17" s="409" t="str">
        <f>[3]งานประตูหน้าต่าง!$C$11</f>
        <v>ตัว</v>
      </c>
      <c r="F17" s="410">
        <f>[3]งานประตูหน้าต่าง!$D$11</f>
        <v>95</v>
      </c>
      <c r="G17" s="413">
        <f t="shared" si="0"/>
        <v>570</v>
      </c>
      <c r="H17" s="411"/>
      <c r="I17" s="368">
        <v>650</v>
      </c>
      <c r="J17" s="414">
        <f t="shared" si="2"/>
        <v>1220</v>
      </c>
      <c r="K17" s="412"/>
    </row>
    <row r="18" spans="1:17" ht="21.75" customHeight="1">
      <c r="A18" s="418">
        <v>1.1000000000000001</v>
      </c>
      <c r="B18" s="318" t="str">
        <f>[3]งานประตูหน้าต่าง!$B$17</f>
        <v>กลอนเหล็กและกุญแจ</v>
      </c>
      <c r="D18" s="408">
        <v>2</v>
      </c>
      <c r="E18" s="409" t="str">
        <f>[3]งานประตูหน้าต่าง!$C$17</f>
        <v>ชุด</v>
      </c>
      <c r="F18" s="410">
        <f>[3]งานประตูหน้าต่าง!$D$17</f>
        <v>280</v>
      </c>
      <c r="G18" s="413">
        <f t="shared" si="0"/>
        <v>560</v>
      </c>
      <c r="H18" s="411"/>
      <c r="I18" s="372"/>
      <c r="J18" s="414">
        <f t="shared" si="2"/>
        <v>560</v>
      </c>
      <c r="K18" s="412"/>
    </row>
    <row r="19" spans="1:17" ht="21.75" customHeight="1">
      <c r="A19" s="407">
        <v>1.1100000000000001</v>
      </c>
      <c r="B19" s="318" t="str">
        <f>'[3]งานผิวผนัง-ผิวพื้น'!$B$2</f>
        <v xml:space="preserve">ฉาบปูนเรียบธรรมดา </v>
      </c>
      <c r="D19" s="408">
        <v>3</v>
      </c>
      <c r="E19" s="409" t="str">
        <f>'[3]งานผิวผนัง-ผิวพื้น'!$C$2</f>
        <v>ตร.ม.</v>
      </c>
      <c r="F19" s="410">
        <f>'[3]งานผิวผนัง-ผิวพื้น'!$D$2</f>
        <v>55</v>
      </c>
      <c r="G19" s="413">
        <f t="shared" si="0"/>
        <v>165</v>
      </c>
      <c r="H19" s="410">
        <f>'[3]งานผิวผนัง-ผิวพื้น'!$E$2</f>
        <v>70</v>
      </c>
      <c r="I19" s="413">
        <f>IF(H19="-","-",H19*D19)</f>
        <v>210</v>
      </c>
      <c r="J19" s="414">
        <f t="shared" si="2"/>
        <v>375</v>
      </c>
      <c r="K19" s="412"/>
    </row>
    <row r="20" spans="1:17" ht="21.75" customHeight="1">
      <c r="A20" s="407">
        <v>1.1200000000000001</v>
      </c>
      <c r="B20" s="318" t="str">
        <f>[3]งานทาสี!$B$2</f>
        <v>ทาสีน้ำพลาสติก</v>
      </c>
      <c r="D20" s="408">
        <v>3</v>
      </c>
      <c r="E20" s="409" t="str">
        <f>[3]งานทาสี!$C$2</f>
        <v>ตร.ม.</v>
      </c>
      <c r="F20" s="410">
        <f>[3]งานทาสี!$D$2</f>
        <v>35</v>
      </c>
      <c r="G20" s="413">
        <f t="shared" si="0"/>
        <v>105</v>
      </c>
      <c r="H20" s="410">
        <f>[3]งานทาสี!$E$2</f>
        <v>30</v>
      </c>
      <c r="I20" s="413">
        <f>IF(H20="-","-",H20*D20)</f>
        <v>90</v>
      </c>
      <c r="J20" s="414">
        <f t="shared" si="2"/>
        <v>195</v>
      </c>
      <c r="K20" s="412"/>
    </row>
    <row r="21" spans="1:17" ht="21.75" customHeight="1">
      <c r="A21" s="407">
        <v>1.1299999999999999</v>
      </c>
      <c r="B21" s="318" t="str">
        <f>[3]งานทาสี!$B$3</f>
        <v>ทาสีน้ำมัน</v>
      </c>
      <c r="D21" s="408">
        <v>2</v>
      </c>
      <c r="E21" s="409" t="str">
        <f>[3]งานทาสี!$C$3</f>
        <v>ตร.ม.</v>
      </c>
      <c r="F21" s="410">
        <f>[3]งานทาสี!$D$3</f>
        <v>45</v>
      </c>
      <c r="G21" s="413">
        <f t="shared" si="0"/>
        <v>90</v>
      </c>
      <c r="H21" s="410">
        <f>[3]งานทาสี!$E$3</f>
        <v>35</v>
      </c>
      <c r="I21" s="413">
        <f>IF(H21="-","-",H21*D21)</f>
        <v>70</v>
      </c>
      <c r="J21" s="414">
        <f t="shared" si="2"/>
        <v>160</v>
      </c>
      <c r="K21" s="412"/>
    </row>
    <row r="22" spans="1:17" s="318" customFormat="1" ht="21.75" customHeight="1">
      <c r="A22" s="419">
        <v>1.1399999999999999</v>
      </c>
      <c r="B22" s="416" t="str">
        <f>[3]งานแบบหล่อ!$B$3</f>
        <v xml:space="preserve">ไม้แบบหล่อคอนกรีตทั่วไป 80 % พร้อมไม้คร่าว  </v>
      </c>
      <c r="C22" s="412"/>
      <c r="D22" s="408">
        <v>1.1399999999999999</v>
      </c>
      <c r="E22" s="409" t="str">
        <f>[3]งานแบบหล่อ!$C$3</f>
        <v>ตร.ม.</v>
      </c>
      <c r="F22" s="417">
        <f>[3]งานแบบหล่อ!$D$3</f>
        <v>502</v>
      </c>
      <c r="G22" s="417">
        <f t="shared" si="0"/>
        <v>572.28</v>
      </c>
      <c r="H22" s="417">
        <f>[3]งานแบบหล่อ!$E$3</f>
        <v>105</v>
      </c>
      <c r="I22" s="417">
        <f>IF(H22="-","-",H22*D22)</f>
        <v>119.69999999999999</v>
      </c>
      <c r="J22" s="368">
        <f t="shared" si="2"/>
        <v>691.98</v>
      </c>
      <c r="K22" s="412"/>
      <c r="M22" s="420"/>
      <c r="N22" s="421"/>
      <c r="O22" s="420"/>
      <c r="P22" s="421"/>
      <c r="Q22" s="420"/>
    </row>
    <row r="23" spans="1:17" ht="21.75" customHeight="1">
      <c r="A23" s="422">
        <v>1.1499999999999999</v>
      </c>
      <c r="B23" s="416" t="str">
        <f>[3]งานแบบหล่อ!$B$6</f>
        <v>ตะปู</v>
      </c>
      <c r="D23" s="408">
        <v>0.2</v>
      </c>
      <c r="E23" s="423" t="str">
        <f>[3]งานแบบหล่อ!$C$6</f>
        <v>กก.</v>
      </c>
      <c r="F23" s="410">
        <f>[3]งานแบบหล่อ!$D$6</f>
        <v>28</v>
      </c>
      <c r="G23" s="372">
        <f t="shared" si="0"/>
        <v>5.6000000000000005</v>
      </c>
      <c r="H23" s="410" t="str">
        <f>[3]งานแบบหล่อ!$E$6</f>
        <v>-</v>
      </c>
      <c r="I23" s="413" t="str">
        <f>IF(H23="-","-",H23*D23)</f>
        <v>-</v>
      </c>
      <c r="J23" s="414">
        <f t="shared" si="2"/>
        <v>5.6000000000000005</v>
      </c>
      <c r="K23" s="412"/>
    </row>
    <row r="24" spans="1:17" ht="21.75" customHeight="1">
      <c r="A24" s="422"/>
      <c r="B24" s="416"/>
      <c r="D24" s="408"/>
      <c r="E24" s="423"/>
      <c r="F24" s="410"/>
      <c r="G24" s="372"/>
      <c r="H24" s="410"/>
      <c r="I24" s="413"/>
      <c r="J24" s="414"/>
      <c r="K24" s="412"/>
    </row>
    <row r="25" spans="1:17" ht="21.75" customHeight="1">
      <c r="A25" s="424"/>
      <c r="B25" s="416"/>
      <c r="C25" s="425" t="s">
        <v>152</v>
      </c>
      <c r="D25" s="426"/>
      <c r="E25" s="427"/>
      <c r="F25" s="428"/>
      <c r="G25" s="429">
        <f>ROUNDDOWN(SUM(G9:G24),0)</f>
        <v>6877</v>
      </c>
      <c r="H25" s="430"/>
      <c r="I25" s="429">
        <f>ROUNDDOWN(SUM(I9:I24),0)</f>
        <v>1449</v>
      </c>
      <c r="J25" s="429">
        <f>ROUNDDOWN(SUM(J9:J24),0)</f>
        <v>8327</v>
      </c>
      <c r="K25" s="412"/>
    </row>
    <row r="26" spans="1:17" ht="21.75" customHeight="1">
      <c r="A26" s="424"/>
      <c r="B26" s="416"/>
      <c r="C26" s="425"/>
      <c r="D26" s="426"/>
      <c r="E26" s="427"/>
      <c r="F26" s="428"/>
      <c r="G26" s="429"/>
      <c r="H26" s="430"/>
      <c r="I26" s="429"/>
      <c r="J26" s="429"/>
      <c r="K26" s="412"/>
    </row>
    <row r="27" spans="1:17" ht="21.75" customHeight="1">
      <c r="A27" s="407"/>
      <c r="B27" s="339" t="s">
        <v>153</v>
      </c>
      <c r="C27" s="340"/>
      <c r="D27" s="408"/>
      <c r="E27" s="409"/>
      <c r="F27" s="410"/>
      <c r="G27" s="431"/>
      <c r="H27" s="411"/>
      <c r="I27" s="372"/>
      <c r="J27" s="412"/>
      <c r="K27" s="412"/>
    </row>
    <row r="28" spans="1:17" ht="21.75" customHeight="1">
      <c r="A28" s="407">
        <v>2.1</v>
      </c>
      <c r="B28" s="318" t="str">
        <f>[3]งานดิน!$B$2</f>
        <v>ขุดดินหลุมฐานราก/ถมคืน</v>
      </c>
      <c r="D28" s="408">
        <v>0.2</v>
      </c>
      <c r="E28" s="409" t="str">
        <f>[3]งานดิน!$C$2</f>
        <v>ลบ.ม.</v>
      </c>
      <c r="F28" s="410" t="s">
        <v>134</v>
      </c>
      <c r="G28" s="413" t="str">
        <f t="shared" ref="G28:G37" si="3">IF(F28="-","-",D28*F28)</f>
        <v>-</v>
      </c>
      <c r="H28" s="410">
        <f>[3]งานดิน!$E$2</f>
        <v>81</v>
      </c>
      <c r="I28" s="413">
        <f t="shared" ref="I28:I37" si="4">IF(H28="-","-",H28*D28)</f>
        <v>16.2</v>
      </c>
      <c r="J28" s="414">
        <f t="shared" ref="J28:J37" si="5">SUM(G28,I28)</f>
        <v>16.2</v>
      </c>
      <c r="K28" s="412"/>
    </row>
    <row r="29" spans="1:17" ht="21.75" customHeight="1">
      <c r="A29" s="407">
        <v>2.2000000000000002</v>
      </c>
      <c r="B29" s="318" t="str">
        <f>[3]งานดิน!$B$6</f>
        <v>ทรายหยาบ,ทรายหยาบรองพื้น</v>
      </c>
      <c r="D29" s="408">
        <v>2.5000000000000001E-2</v>
      </c>
      <c r="E29" s="409" t="str">
        <f>[3]งานดิน!$C$6</f>
        <v>ลบ.ม.</v>
      </c>
      <c r="F29" s="410">
        <f>[3]งานดิน!$D$6</f>
        <v>360</v>
      </c>
      <c r="G29" s="413">
        <f t="shared" si="3"/>
        <v>9</v>
      </c>
      <c r="H29" s="410">
        <f>[3]งานดิน!$E$6</f>
        <v>59</v>
      </c>
      <c r="I29" s="413">
        <f t="shared" si="4"/>
        <v>1.4750000000000001</v>
      </c>
      <c r="J29" s="414">
        <f t="shared" si="5"/>
        <v>10.475</v>
      </c>
      <c r="K29" s="412"/>
    </row>
    <row r="30" spans="1:17" ht="21.75" customHeight="1">
      <c r="A30" s="407">
        <v>2.2999999999999998</v>
      </c>
      <c r="B30" s="415" t="str">
        <f>[3]งานคอนกรีต!$B$2</f>
        <v>คอนกรีต 1 : 3 : 5</v>
      </c>
      <c r="D30" s="408">
        <v>0.03</v>
      </c>
      <c r="E30" s="409" t="str">
        <f>[3]งานคอนกรีต!$C$2</f>
        <v>ลบ.ม.</v>
      </c>
      <c r="F30" s="410">
        <f>[3]งานคอนกรีต!$D$2</f>
        <v>1330</v>
      </c>
      <c r="G30" s="413">
        <f t="shared" si="3"/>
        <v>39.9</v>
      </c>
      <c r="H30" s="410">
        <f>[3]งานคอนกรีต!$E$2</f>
        <v>316</v>
      </c>
      <c r="I30" s="413">
        <f t="shared" si="4"/>
        <v>9.48</v>
      </c>
      <c r="J30" s="414">
        <f t="shared" si="5"/>
        <v>49.379999999999995</v>
      </c>
      <c r="K30" s="412"/>
    </row>
    <row r="31" spans="1:17" ht="21.75" customHeight="1">
      <c r="A31" s="407">
        <v>2.4</v>
      </c>
      <c r="B31" s="350" t="str">
        <f>[3]งานคอนกรีต!$B$3</f>
        <v>คอนกรีต 1 : 2 : 4 (ซีเมนต์ไม่น้อยกว่า 320 กก/ลบ.ม.)</v>
      </c>
      <c r="D31" s="408">
        <v>0.14000000000000001</v>
      </c>
      <c r="E31" s="409" t="str">
        <f>[3]งานคอนกรีต!$C$3</f>
        <v>ลบ.ม.</v>
      </c>
      <c r="F31" s="410">
        <f>[3]งานคอนกรีต!$D$3</f>
        <v>1610</v>
      </c>
      <c r="G31" s="413">
        <f t="shared" si="3"/>
        <v>225.40000000000003</v>
      </c>
      <c r="H31" s="410">
        <f>[3]งานคอนกรีต!$E$3</f>
        <v>395</v>
      </c>
      <c r="I31" s="413">
        <f t="shared" si="4"/>
        <v>55.300000000000004</v>
      </c>
      <c r="J31" s="414">
        <f t="shared" si="5"/>
        <v>280.70000000000005</v>
      </c>
      <c r="K31" s="412"/>
    </row>
    <row r="32" spans="1:17" s="318" customFormat="1" ht="21.75" customHeight="1">
      <c r="A32" s="407">
        <v>2.5</v>
      </c>
      <c r="B32" s="416" t="str">
        <f>[3]เหล็กเส้นกลม!$B$9</f>
        <v>เหล็กเสริม</v>
      </c>
      <c r="C32" s="412"/>
      <c r="D32" s="408">
        <v>29.91</v>
      </c>
      <c r="E32" s="409" t="str">
        <f>[3]เหล็กเส้นกลม!$C$9</f>
        <v>กก.</v>
      </c>
      <c r="F32" s="410">
        <f>[3]เหล็กเส้นกลม!$D$9</f>
        <v>22.56</v>
      </c>
      <c r="G32" s="417">
        <f t="shared" si="3"/>
        <v>674.76959999999997</v>
      </c>
      <c r="H32" s="417">
        <f>[3]เหล็กเส้นกลม!$E$9</f>
        <v>2.8</v>
      </c>
      <c r="I32" s="417">
        <f t="shared" si="4"/>
        <v>83.74799999999999</v>
      </c>
      <c r="J32" s="368">
        <f t="shared" si="5"/>
        <v>758.5175999999999</v>
      </c>
      <c r="K32" s="412"/>
    </row>
    <row r="33" spans="1:12" s="318" customFormat="1" ht="21.75" customHeight="1">
      <c r="A33" s="407">
        <v>2.6</v>
      </c>
      <c r="B33" s="416" t="str">
        <f>[3]เหล็กเส้นกลม!$B$8</f>
        <v>ลวดผูกเหล็ก No 18</v>
      </c>
      <c r="C33" s="412"/>
      <c r="D33" s="408">
        <v>0.4</v>
      </c>
      <c r="E33" s="409" t="str">
        <f>[3]เหล็กเส้นกลม!$C$8</f>
        <v>กก.</v>
      </c>
      <c r="F33" s="410">
        <f>[3]เหล็กเส้นกลม!$D$8</f>
        <v>31</v>
      </c>
      <c r="G33" s="417">
        <f t="shared" si="3"/>
        <v>12.4</v>
      </c>
      <c r="H33" s="417" t="str">
        <f>[3]เหล็กเส้นกลม!$E$8</f>
        <v>-</v>
      </c>
      <c r="I33" s="417" t="str">
        <f t="shared" si="4"/>
        <v>-</v>
      </c>
      <c r="J33" s="368">
        <f t="shared" si="5"/>
        <v>12.4</v>
      </c>
      <c r="K33" s="412"/>
    </row>
    <row r="34" spans="1:12" s="318" customFormat="1" ht="21.75" customHeight="1">
      <c r="A34" s="407">
        <v>2.7</v>
      </c>
      <c r="B34" s="318" t="str">
        <f>'[3]งานผิวผนัง-ผิวพื้น'!$B$2</f>
        <v xml:space="preserve">ฉาบปูนเรียบธรรมดา </v>
      </c>
      <c r="D34" s="408">
        <v>1.5</v>
      </c>
      <c r="E34" s="409" t="str">
        <f>'[3]งานผิวผนัง-ผิวพื้น'!$C$2</f>
        <v>ตร.ม.</v>
      </c>
      <c r="F34" s="410">
        <f>'[3]งานผิวผนัง-ผิวพื้น'!$D$2</f>
        <v>55</v>
      </c>
      <c r="G34" s="413">
        <f t="shared" si="3"/>
        <v>82.5</v>
      </c>
      <c r="H34" s="410">
        <f>'[3]งานผิวผนัง-ผิวพื้น'!$E$2</f>
        <v>70</v>
      </c>
      <c r="I34" s="413">
        <f t="shared" si="4"/>
        <v>105</v>
      </c>
      <c r="J34" s="372">
        <f t="shared" si="5"/>
        <v>187.5</v>
      </c>
      <c r="K34" s="432"/>
    </row>
    <row r="35" spans="1:12" s="318" customFormat="1" ht="21.75" customHeight="1">
      <c r="A35" s="407">
        <v>2.8</v>
      </c>
      <c r="B35" s="318" t="str">
        <f>[3]งานทาสี!$B$2</f>
        <v>ทาสีน้ำพลาสติก</v>
      </c>
      <c r="D35" s="408">
        <v>1.5</v>
      </c>
      <c r="E35" s="409" t="str">
        <f>[3]งานทาสี!$C$2</f>
        <v>ตร.ม.</v>
      </c>
      <c r="F35" s="410">
        <f>[3]งานทาสี!$D$2</f>
        <v>35</v>
      </c>
      <c r="G35" s="413">
        <f t="shared" si="3"/>
        <v>52.5</v>
      </c>
      <c r="H35" s="410">
        <f>[3]งานทาสี!$E$2</f>
        <v>30</v>
      </c>
      <c r="I35" s="413">
        <f t="shared" si="4"/>
        <v>45</v>
      </c>
      <c r="J35" s="372">
        <f t="shared" si="5"/>
        <v>97.5</v>
      </c>
      <c r="K35" s="432"/>
    </row>
    <row r="36" spans="1:12" s="318" customFormat="1" ht="21.75" customHeight="1">
      <c r="A36" s="433">
        <v>2.9</v>
      </c>
      <c r="B36" s="416" t="str">
        <f>[3]งานแบบหล่อ!$B$3</f>
        <v xml:space="preserve">ไม้แบบหล่อคอนกรีตทั่วไป 80 % พร้อมไม้คร่าว  </v>
      </c>
      <c r="C36" s="412"/>
      <c r="D36" s="408">
        <v>0.56999999999999995</v>
      </c>
      <c r="E36" s="409" t="str">
        <f>[3]งานแบบหล่อ!$C$3</f>
        <v>ตร.ม.</v>
      </c>
      <c r="F36" s="417">
        <f>[3]งานแบบหล่อ!$D$3</f>
        <v>502</v>
      </c>
      <c r="G36" s="417">
        <f t="shared" si="3"/>
        <v>286.14</v>
      </c>
      <c r="H36" s="417">
        <f>[3]งานแบบหล่อ!$E$3</f>
        <v>105</v>
      </c>
      <c r="I36" s="417">
        <f t="shared" si="4"/>
        <v>59.849999999999994</v>
      </c>
      <c r="J36" s="368">
        <f t="shared" si="5"/>
        <v>345.99</v>
      </c>
      <c r="K36" s="412"/>
    </row>
    <row r="37" spans="1:12" ht="21.75" customHeight="1">
      <c r="A37" s="418">
        <v>2.1</v>
      </c>
      <c r="B37" s="318" t="str">
        <f>[3]งานแบบหล่อ!$B$6</f>
        <v>ตะปู</v>
      </c>
      <c r="C37" s="412"/>
      <c r="D37" s="434">
        <v>0.1</v>
      </c>
      <c r="E37" s="409" t="str">
        <f>[3]งานแบบหล่อ!$C$6</f>
        <v>กก.</v>
      </c>
      <c r="F37" s="435">
        <f>[3]งานแบบหล่อ!$D$6</f>
        <v>28</v>
      </c>
      <c r="G37" s="414">
        <f t="shared" si="3"/>
        <v>2.8000000000000003</v>
      </c>
      <c r="H37" s="435" t="str">
        <f>[3]งานแบบหล่อ!$E$6</f>
        <v>-</v>
      </c>
      <c r="I37" s="436" t="str">
        <f t="shared" si="4"/>
        <v>-</v>
      </c>
      <c r="J37" s="414">
        <f t="shared" si="5"/>
        <v>2.8000000000000003</v>
      </c>
      <c r="K37" s="412"/>
    </row>
    <row r="38" spans="1:12" s="443" customFormat="1" ht="21.75" customHeight="1">
      <c r="A38" s="437"/>
      <c r="B38" s="425"/>
      <c r="C38" s="438" t="s">
        <v>154</v>
      </c>
      <c r="D38" s="439"/>
      <c r="E38" s="440"/>
      <c r="F38" s="441"/>
      <c r="G38" s="441">
        <f>SUM(G28:G37)</f>
        <v>1385.4095999999997</v>
      </c>
      <c r="H38" s="438"/>
      <c r="I38" s="441">
        <f>SUM(I28:I37)</f>
        <v>376.053</v>
      </c>
      <c r="J38" s="441">
        <f>SUM(J28:J37)</f>
        <v>1761.4626000000001</v>
      </c>
      <c r="K38" s="442"/>
    </row>
    <row r="39" spans="1:12" s="443" customFormat="1" ht="21.75" customHeight="1">
      <c r="A39" s="437"/>
      <c r="B39" s="421"/>
      <c r="C39" s="438" t="s">
        <v>155</v>
      </c>
      <c r="D39" s="439">
        <v>4</v>
      </c>
      <c r="E39" s="440" t="s">
        <v>156</v>
      </c>
      <c r="F39" s="444">
        <f>G38</f>
        <v>1385.4095999999997</v>
      </c>
      <c r="G39" s="441">
        <f>IF(F39="-","-",D39*F39)</f>
        <v>5541.6383999999989</v>
      </c>
      <c r="H39" s="445">
        <f>I38</f>
        <v>376.053</v>
      </c>
      <c r="I39" s="441">
        <f>IF(H39="-","-",H39*D39)</f>
        <v>1504.212</v>
      </c>
      <c r="J39" s="441">
        <f>SUM(G39,I39)</f>
        <v>7045.8503999999994</v>
      </c>
      <c r="K39" s="442"/>
    </row>
    <row r="40" spans="1:12" s="443" customFormat="1" ht="21.75" customHeight="1">
      <c r="A40" s="437"/>
      <c r="B40" s="421"/>
      <c r="C40" s="446" t="s">
        <v>157</v>
      </c>
      <c r="D40" s="439"/>
      <c r="E40" s="440"/>
      <c r="F40" s="444"/>
      <c r="G40" s="441">
        <f>SUM(G25+G39)</f>
        <v>12418.6384</v>
      </c>
      <c r="H40" s="445"/>
      <c r="I40" s="445">
        <f>SUM(I25+I39)</f>
        <v>2953.212</v>
      </c>
      <c r="J40" s="441">
        <f>SUM(G40,I40)</f>
        <v>15371.850399999999</v>
      </c>
      <c r="K40" s="441">
        <f>ROUNDDOWN(J40,-1)</f>
        <v>15370</v>
      </c>
      <c r="L40" s="447"/>
    </row>
    <row r="41" spans="1:12" ht="21.75" customHeight="1">
      <c r="A41" s="407"/>
      <c r="B41" s="339" t="s">
        <v>158</v>
      </c>
      <c r="C41" s="376"/>
      <c r="D41" s="434"/>
      <c r="E41" s="409"/>
      <c r="F41" s="435"/>
      <c r="G41" s="414"/>
      <c r="H41" s="435"/>
      <c r="I41" s="436"/>
      <c r="J41" s="412"/>
      <c r="K41" s="412"/>
    </row>
    <row r="42" spans="1:12" ht="21.75" customHeight="1">
      <c r="A42" s="407">
        <v>3.1</v>
      </c>
      <c r="B42" s="318" t="str">
        <f>[3]งานดิน!$B$2</f>
        <v>ขุดดินหลุมฐานราก/ถมคืน</v>
      </c>
      <c r="D42" s="408">
        <v>1</v>
      </c>
      <c r="E42" s="409" t="str">
        <f>[3]งานดิน!$C$2</f>
        <v>ลบ.ม.</v>
      </c>
      <c r="F42" s="410" t="s">
        <v>134</v>
      </c>
      <c r="G42" s="413" t="str">
        <f>IF(F42="-","-",D42*F42)</f>
        <v>-</v>
      </c>
      <c r="H42" s="410">
        <f>[3]งานดิน!$E$2</f>
        <v>81</v>
      </c>
      <c r="I42" s="413">
        <f>IF(H42="-","-",H42*D42)</f>
        <v>81</v>
      </c>
      <c r="J42" s="346">
        <f>SUM(G42,I42)</f>
        <v>81</v>
      </c>
      <c r="K42" s="412"/>
    </row>
    <row r="43" spans="1:12" ht="21.75" customHeight="1">
      <c r="A43" s="407">
        <v>3.2</v>
      </c>
      <c r="B43" s="350" t="str">
        <f>[3]งานคอนกรีต!$B$3</f>
        <v>คอนกรีต 1 : 2 : 4 (ซีเมนต์ไม่น้อยกว่า 320 กก/ลบ.ม.)</v>
      </c>
      <c r="D43" s="408">
        <v>0.105</v>
      </c>
      <c r="E43" s="409" t="str">
        <f>[3]งานคอนกรีต!$C$3</f>
        <v>ลบ.ม.</v>
      </c>
      <c r="F43" s="410">
        <f>[3]งานคอนกรีต!$D$3</f>
        <v>1610</v>
      </c>
      <c r="G43" s="413">
        <f>IF(F43="-","-",D43*F43)</f>
        <v>169.04999999999998</v>
      </c>
      <c r="H43" s="410">
        <f>[3]งานคอนกรีต!$E$3</f>
        <v>395</v>
      </c>
      <c r="I43" s="413">
        <f>IF(H43="-","-",H43*D43)</f>
        <v>41.475000000000001</v>
      </c>
      <c r="J43" s="346">
        <f>SUM(G43,I43)</f>
        <v>210.52499999999998</v>
      </c>
      <c r="K43" s="412"/>
    </row>
    <row r="44" spans="1:12" ht="21.75" customHeight="1">
      <c r="A44" s="407">
        <v>3.3</v>
      </c>
      <c r="B44" s="349" t="str">
        <f>'[3]อื่น ๆ'!$B$54</f>
        <v>ลวดหนาม เบอร์ 12 dia. 2.64 มม.</v>
      </c>
      <c r="D44" s="408">
        <v>180</v>
      </c>
      <c r="E44" s="409" t="str">
        <f>'[3]อื่น ๆ'!$C$54</f>
        <v>ม.</v>
      </c>
      <c r="F44" s="410">
        <v>5.4</v>
      </c>
      <c r="G44" s="413">
        <f>IF(F44="-","-",D44*F44)</f>
        <v>972.00000000000011</v>
      </c>
      <c r="H44" s="410">
        <f>'[3]อื่น ๆ'!$E$54</f>
        <v>2</v>
      </c>
      <c r="I44" s="413">
        <f>IF(H44="-","-",H44*D44)</f>
        <v>360</v>
      </c>
      <c r="J44" s="346">
        <f>SUM(G44,I44)</f>
        <v>1332</v>
      </c>
      <c r="K44" s="412"/>
    </row>
    <row r="45" spans="1:12" ht="21.75" customHeight="1">
      <c r="A45" s="407">
        <v>3.4</v>
      </c>
      <c r="B45" s="349" t="str">
        <f>'[3]อื่น ๆ'!$B$53</f>
        <v xml:space="preserve">เสารั้ว คสล. สำเร็จรูป 4x4 นิ้ว ยาว 2.50 ม. </v>
      </c>
      <c r="D45" s="408">
        <v>9</v>
      </c>
      <c r="E45" s="409" t="str">
        <f>'[3]อื่น ๆ'!$C$53</f>
        <v xml:space="preserve">ต้น </v>
      </c>
      <c r="F45" s="410">
        <f>'[3]อื่น ๆ'!$D$53</f>
        <v>290</v>
      </c>
      <c r="G45" s="413">
        <f>IF(F45="-","-",D45*F45)</f>
        <v>2610</v>
      </c>
      <c r="H45" s="410">
        <f>'[3]อื่น ๆ'!$E$53</f>
        <v>30</v>
      </c>
      <c r="I45" s="413">
        <f>IF(H45="-","-",H45*D45)</f>
        <v>270</v>
      </c>
      <c r="J45" s="346">
        <f>SUM(G45,I45)</f>
        <v>2880</v>
      </c>
      <c r="K45" s="412"/>
    </row>
    <row r="46" spans="1:12" ht="21.75" customHeight="1">
      <c r="A46" s="407">
        <v>3.5</v>
      </c>
      <c r="B46" s="349" t="str">
        <f>'[3]อื่น ๆ'!$B$66</f>
        <v xml:space="preserve">น๊อต  dia.   4  มม.  </v>
      </c>
      <c r="D46" s="408">
        <v>81</v>
      </c>
      <c r="E46" s="409" t="str">
        <f>'[3]อื่น ๆ'!$C$66</f>
        <v>ตัว</v>
      </c>
      <c r="F46" s="410">
        <f>'[3]อื่น ๆ'!$D$66</f>
        <v>12</v>
      </c>
      <c r="G46" s="413">
        <f>IF(F46="-","-",D46*F46)</f>
        <v>972</v>
      </c>
      <c r="H46" s="410" t="s">
        <v>134</v>
      </c>
      <c r="I46" s="413" t="str">
        <f>IF(H46="-","-",H46*D46)</f>
        <v>-</v>
      </c>
      <c r="J46" s="346">
        <f>SUM(G46,I46)</f>
        <v>972</v>
      </c>
      <c r="K46" s="412"/>
    </row>
    <row r="47" spans="1:12" s="443" customFormat="1" ht="21.75" customHeight="1">
      <c r="A47" s="448"/>
      <c r="B47" s="425"/>
      <c r="C47" s="438" t="s">
        <v>159</v>
      </c>
      <c r="D47" s="449"/>
      <c r="E47" s="438"/>
      <c r="F47" s="444"/>
      <c r="G47" s="441">
        <f>SUM(G42:G46)</f>
        <v>4723.05</v>
      </c>
      <c r="H47" s="450"/>
      <c r="I47" s="441">
        <f>ROUNDDOWN(SUM(I42:I46),0)</f>
        <v>752</v>
      </c>
      <c r="J47" s="441">
        <f>ROUNDDOWN(SUM(J42:J46),0)</f>
        <v>5475</v>
      </c>
      <c r="K47" s="442" t="s">
        <v>160</v>
      </c>
    </row>
    <row r="48" spans="1:12" s="443" customFormat="1" ht="21.75" customHeight="1">
      <c r="A48" s="448"/>
      <c r="B48" s="425"/>
      <c r="C48" s="442" t="s">
        <v>161</v>
      </c>
      <c r="D48" s="449"/>
      <c r="E48" s="438"/>
      <c r="F48" s="444"/>
      <c r="G48" s="441">
        <f>G47/20</f>
        <v>236.1525</v>
      </c>
      <c r="H48" s="450"/>
      <c r="I48" s="441">
        <f>I47/20</f>
        <v>37.6</v>
      </c>
      <c r="J48" s="346">
        <f>SUM(G48,I48)</f>
        <v>273.7525</v>
      </c>
      <c r="K48" s="442" t="s">
        <v>162</v>
      </c>
    </row>
    <row r="49" spans="1:11" s="443" customFormat="1" ht="21.75" customHeight="1">
      <c r="A49" s="448"/>
      <c r="B49" s="421"/>
      <c r="C49" s="442" t="s">
        <v>163</v>
      </c>
      <c r="D49" s="421">
        <v>77</v>
      </c>
      <c r="E49" s="409" t="s">
        <v>164</v>
      </c>
      <c r="F49" s="444">
        <f>G48</f>
        <v>236.1525</v>
      </c>
      <c r="G49" s="441">
        <f>IF(F49="-","-",D49*F49)</f>
        <v>18183.7425</v>
      </c>
      <c r="H49" s="450">
        <f>I48</f>
        <v>37.6</v>
      </c>
      <c r="I49" s="441">
        <f>IF(H49="-","-",H49*D49)</f>
        <v>2895.2000000000003</v>
      </c>
      <c r="J49" s="441">
        <f>SUM(G49,I49)</f>
        <v>21078.942500000001</v>
      </c>
      <c r="K49" s="441">
        <f>ROUNDDOWN(J49,-1)</f>
        <v>21070</v>
      </c>
    </row>
    <row r="50" spans="1:11" s="318" customFormat="1" ht="21.75" customHeight="1">
      <c r="A50" s="451"/>
      <c r="B50" s="340"/>
      <c r="C50" s="452"/>
      <c r="D50" s="453"/>
      <c r="E50" s="342"/>
      <c r="F50" s="371"/>
      <c r="G50" s="454"/>
      <c r="H50" s="371"/>
      <c r="I50" s="454"/>
      <c r="J50" s="454"/>
      <c r="K50" s="412"/>
    </row>
    <row r="51" spans="1:11" s="318" customFormat="1" ht="21.75" customHeight="1">
      <c r="A51" s="451"/>
      <c r="B51" s="340"/>
      <c r="C51" s="452"/>
      <c r="D51" s="453"/>
      <c r="E51" s="342"/>
      <c r="F51" s="371"/>
      <c r="G51" s="454"/>
      <c r="H51" s="371"/>
      <c r="I51" s="454"/>
      <c r="J51" s="454"/>
      <c r="K51" s="412"/>
    </row>
    <row r="52" spans="1:11" s="318" customFormat="1" ht="21.75" customHeight="1">
      <c r="A52" s="451"/>
      <c r="B52" s="340"/>
      <c r="C52" s="452"/>
      <c r="D52" s="453"/>
      <c r="E52" s="342"/>
      <c r="F52" s="371"/>
      <c r="G52" s="454"/>
      <c r="H52" s="371"/>
      <c r="I52" s="454"/>
      <c r="J52" s="454"/>
      <c r="K52" s="412"/>
    </row>
    <row r="53" spans="1:11" s="309" customFormat="1" ht="21.75" customHeight="1">
      <c r="A53" s="385"/>
      <c r="B53" s="386"/>
      <c r="C53" s="387" t="s">
        <v>165</v>
      </c>
      <c r="D53" s="388"/>
      <c r="E53" s="389"/>
      <c r="F53" s="390"/>
      <c r="G53" s="391">
        <f>G25+G38+G47+G49</f>
        <v>31169.202099999999</v>
      </c>
      <c r="H53" s="392"/>
      <c r="I53" s="391">
        <f>I25+I40+I47+I49</f>
        <v>8049.4120000000003</v>
      </c>
      <c r="J53" s="393">
        <f>J25+J38+J47+J49</f>
        <v>36642.405100000004</v>
      </c>
      <c r="K53" s="455"/>
    </row>
    <row r="54" spans="1:11" s="337" customFormat="1" ht="21.75" customHeight="1">
      <c r="A54" s="328"/>
      <c r="B54" s="395"/>
      <c r="C54" s="396" t="s">
        <v>125</v>
      </c>
      <c r="D54" s="397"/>
      <c r="E54" s="330"/>
      <c r="F54" s="398"/>
      <c r="G54" s="399"/>
      <c r="H54" s="400"/>
      <c r="I54" s="399"/>
      <c r="J54" s="399">
        <f>ROUNDDOWN(J53,0)</f>
        <v>36642</v>
      </c>
      <c r="K54" s="456"/>
    </row>
    <row r="55" spans="1:11" ht="21.75" customHeight="1"/>
    <row r="56" spans="1:11" ht="21.75" customHeight="1"/>
    <row r="57" spans="1:11" ht="21.75" customHeight="1">
      <c r="A57" s="48" t="s">
        <v>33</v>
      </c>
      <c r="B57" s="75" t="s">
        <v>42</v>
      </c>
      <c r="C57" s="47"/>
      <c r="D57" s="48" t="s">
        <v>35</v>
      </c>
      <c r="E57" s="75" t="s">
        <v>43</v>
      </c>
      <c r="F57" s="50"/>
      <c r="G57" s="47"/>
      <c r="H57"/>
      <c r="I57"/>
      <c r="J57"/>
    </row>
    <row r="58" spans="1:11" ht="21.75" customHeight="1">
      <c r="A58" s="211"/>
      <c r="B58" s="76" t="s">
        <v>166</v>
      </c>
      <c r="C58" s="52"/>
      <c r="D58"/>
      <c r="E58" s="49" t="s">
        <v>45</v>
      </c>
      <c r="F58"/>
      <c r="G58" s="47"/>
      <c r="H58"/>
      <c r="I58"/>
      <c r="J58"/>
    </row>
    <row r="59" spans="1:11" ht="21.75" customHeight="1">
      <c r="A59"/>
      <c r="B59" s="210" t="s">
        <v>46</v>
      </c>
      <c r="C59" s="52"/>
      <c r="D59"/>
      <c r="E59" s="75" t="s">
        <v>168</v>
      </c>
      <c r="F59"/>
      <c r="G59" s="47"/>
      <c r="H59"/>
      <c r="I59"/>
      <c r="J59"/>
    </row>
    <row r="60" spans="1:11" ht="42" customHeight="1">
      <c r="A60"/>
      <c r="B60" s="49"/>
      <c r="C60" s="50"/>
      <c r="D60"/>
      <c r="E60" s="49" t="s">
        <v>47</v>
      </c>
      <c r="F60" s="50"/>
      <c r="G60"/>
      <c r="H60"/>
      <c r="I60"/>
      <c r="J60"/>
      <c r="K60" s="314"/>
    </row>
    <row r="61" spans="1:11" ht="21.75" customHeight="1">
      <c r="A61" s="48"/>
      <c r="B61" s="49" t="s">
        <v>34</v>
      </c>
      <c r="C61" s="50"/>
      <c r="D61" s="48" t="s">
        <v>48</v>
      </c>
      <c r="E61" s="49" t="s">
        <v>49</v>
      </c>
      <c r="F61"/>
      <c r="G61"/>
      <c r="H61"/>
      <c r="I61"/>
      <c r="J61"/>
      <c r="K61" s="314"/>
    </row>
    <row r="62" spans="1:11" ht="21.75" customHeight="1">
      <c r="A62"/>
      <c r="B62" s="51"/>
      <c r="C62"/>
      <c r="D62" t="s">
        <v>48</v>
      </c>
      <c r="E62" s="49" t="s">
        <v>50</v>
      </c>
      <c r="F62"/>
      <c r="G62"/>
      <c r="H62"/>
      <c r="I62"/>
      <c r="J62"/>
      <c r="K62" s="314"/>
    </row>
    <row r="63" spans="1:11" ht="25.5" customHeight="1">
      <c r="A63"/>
      <c r="B63" s="49"/>
      <c r="C63" s="50"/>
      <c r="D63" s="50" t="s">
        <v>51</v>
      </c>
      <c r="E63" t="s">
        <v>52</v>
      </c>
      <c r="F63" s="38"/>
      <c r="G63"/>
      <c r="H63"/>
      <c r="I63"/>
      <c r="J63"/>
      <c r="K63" s="314"/>
    </row>
    <row r="64" spans="1:11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  <row r="108" ht="21.75" customHeight="1"/>
    <row r="109" ht="21.75" customHeight="1"/>
    <row r="110" ht="21.75" customHeight="1"/>
    <row r="111" ht="21.75" customHeight="1"/>
    <row r="112" ht="21.75" customHeight="1"/>
    <row r="113" ht="21.75" customHeight="1"/>
    <row r="114" ht="21.75" customHeight="1"/>
    <row r="115" ht="21.75" customHeight="1"/>
    <row r="116" ht="21.75" customHeight="1"/>
    <row r="117" ht="21.75" customHeight="1"/>
    <row r="118" ht="21.75" customHeight="1"/>
    <row r="119" ht="21.75" customHeight="1"/>
    <row r="120" ht="21.75" customHeight="1"/>
    <row r="121" ht="21.75" customHeight="1"/>
    <row r="122" ht="21.75" customHeight="1"/>
    <row r="123" ht="21.75" customHeight="1"/>
    <row r="124" ht="21.75" customHeight="1"/>
    <row r="125" ht="21.75" customHeight="1"/>
    <row r="126" ht="21.75" customHeight="1"/>
    <row r="127" ht="21.75" customHeight="1"/>
    <row r="128" ht="21.75" customHeight="1"/>
    <row r="129" ht="21.75" customHeight="1"/>
    <row r="130" ht="21.75" customHeight="1"/>
    <row r="131" ht="21.75" customHeight="1"/>
    <row r="132" ht="21.75" customHeight="1"/>
    <row r="133" ht="21.75" customHeight="1"/>
    <row r="134" ht="21.75" customHeight="1"/>
    <row r="135" ht="21.75" customHeight="1"/>
    <row r="136" ht="21.75" customHeight="1"/>
    <row r="137" ht="21.75" customHeight="1"/>
    <row r="138" ht="21.75" customHeight="1"/>
    <row r="139" ht="21.75" customHeight="1"/>
    <row r="140" ht="21.75" customHeight="1"/>
    <row r="141" ht="21.75" customHeight="1"/>
    <row r="142" ht="21.75" customHeight="1"/>
    <row r="143" ht="21.75" customHeight="1"/>
    <row r="144" ht="21.75" customHeight="1"/>
    <row r="145" ht="21.75" customHeight="1"/>
    <row r="146" ht="21.75" customHeight="1"/>
    <row r="147" ht="21.75" customHeight="1"/>
    <row r="148" ht="21.75" customHeight="1"/>
    <row r="149" ht="21.75" customHeight="1"/>
    <row r="150" ht="21.75" customHeight="1"/>
    <row r="151" ht="21.75" customHeight="1"/>
    <row r="152" ht="21.75" customHeight="1"/>
    <row r="153" ht="21.75" customHeight="1"/>
    <row r="154" ht="21.75" customHeight="1"/>
    <row r="155" ht="21.75" customHeight="1"/>
    <row r="156" ht="21.75" customHeight="1"/>
    <row r="157" ht="21.75" customHeight="1"/>
    <row r="158" ht="21.75" customHeight="1"/>
    <row r="159" ht="21.75" customHeight="1"/>
    <row r="160" ht="21.75" customHeight="1"/>
    <row r="161" ht="21.75" customHeight="1"/>
    <row r="162" ht="21.75" customHeight="1"/>
    <row r="163" ht="21.75" customHeight="1"/>
    <row r="164" ht="21.75" customHeight="1"/>
    <row r="165" ht="21.75" customHeight="1"/>
    <row r="166" ht="21.75" customHeight="1"/>
    <row r="167" ht="21.75" customHeight="1"/>
    <row r="168" ht="21.75" customHeight="1"/>
    <row r="169" ht="21.75" customHeight="1"/>
    <row r="170" ht="21.75" customHeight="1"/>
    <row r="171" ht="21.75" customHeight="1"/>
    <row r="172" ht="21.75" customHeight="1"/>
    <row r="173" ht="21.75" customHeight="1"/>
    <row r="174" ht="21.75" customHeight="1"/>
    <row r="175" ht="21.75" customHeight="1"/>
    <row r="176" ht="21.75" customHeight="1"/>
    <row r="177" ht="21.75" customHeight="1"/>
    <row r="178" ht="21.75" customHeight="1"/>
    <row r="179" ht="21.75" customHeight="1"/>
    <row r="180" ht="21.75" customHeight="1"/>
    <row r="181" ht="21.75" customHeight="1"/>
    <row r="182" ht="21.75" customHeight="1"/>
    <row r="183" ht="21.75" customHeight="1"/>
    <row r="184" ht="21.75" customHeight="1"/>
    <row r="185" ht="21.75" customHeight="1"/>
    <row r="186" ht="21.75" customHeight="1"/>
    <row r="187" ht="21.75" customHeight="1"/>
    <row r="188" ht="21.75" customHeight="1"/>
    <row r="189" ht="21.75" customHeight="1"/>
    <row r="190" ht="21.75" customHeight="1"/>
    <row r="191" ht="21.75" customHeight="1"/>
    <row r="192" ht="21.75" customHeight="1"/>
    <row r="193" ht="21.75" customHeight="1"/>
    <row r="194" ht="21.75" customHeight="1"/>
    <row r="195" ht="21.75" customHeight="1"/>
    <row r="196" ht="21.75" customHeight="1"/>
    <row r="197" ht="21.75" customHeight="1"/>
    <row r="198" ht="21.75" customHeight="1"/>
    <row r="199" ht="21.75" customHeight="1"/>
    <row r="200" ht="21.75" customHeight="1"/>
    <row r="201" ht="21.75" customHeight="1"/>
    <row r="202" ht="21.75" customHeight="1"/>
    <row r="203" ht="21.75" customHeight="1"/>
    <row r="204" ht="21.75" customHeight="1"/>
    <row r="205" ht="21.75" customHeight="1"/>
    <row r="206" ht="21.75" customHeight="1"/>
    <row r="207" ht="21.75" customHeight="1"/>
    <row r="208" ht="21.75" customHeight="1"/>
    <row r="209" ht="21.75" customHeight="1"/>
    <row r="210" ht="21.75" customHeight="1"/>
    <row r="211" ht="21.75" customHeight="1"/>
    <row r="212" ht="21.75" customHeight="1"/>
    <row r="213" ht="21.75" customHeight="1"/>
    <row r="214" ht="21.75" customHeight="1"/>
    <row r="215" ht="21.75" customHeight="1"/>
    <row r="216" ht="21.75" customHeight="1"/>
    <row r="217" ht="21.75" customHeight="1"/>
    <row r="218" ht="21.75" customHeight="1"/>
    <row r="219" ht="21.75" customHeight="1"/>
    <row r="220" ht="21.75" customHeight="1"/>
    <row r="221" ht="21.75" customHeight="1"/>
    <row r="222" ht="21.75" customHeight="1"/>
    <row r="223" ht="21.75" customHeight="1"/>
    <row r="224" ht="21.75" customHeight="1"/>
    <row r="225" ht="21.75" customHeight="1"/>
    <row r="226" ht="21.75" customHeight="1"/>
    <row r="227" ht="21.75" customHeight="1"/>
    <row r="228" ht="21.75" customHeight="1"/>
    <row r="229" ht="21.75" customHeight="1"/>
    <row r="230" ht="21.75" customHeight="1"/>
    <row r="231" ht="21.75" customHeight="1"/>
    <row r="232" ht="21.75" customHeight="1"/>
    <row r="233" ht="21.75" customHeight="1"/>
    <row r="234" ht="21.75" customHeight="1"/>
    <row r="235" ht="21.75" customHeight="1"/>
    <row r="236" ht="21.75" customHeight="1"/>
    <row r="237" ht="21.75" customHeight="1"/>
    <row r="238" ht="21.75" customHeight="1"/>
    <row r="239" ht="21.75" customHeight="1"/>
    <row r="240" ht="21.75" customHeight="1"/>
    <row r="241" ht="21.75" customHeight="1"/>
    <row r="242" ht="21.75" customHeight="1"/>
    <row r="243" ht="21.75" customHeight="1"/>
    <row r="244" ht="21.75" customHeight="1"/>
    <row r="245" ht="21.75" customHeight="1"/>
    <row r="246" ht="21.75" customHeight="1"/>
    <row r="247" ht="21.75" customHeight="1"/>
    <row r="248" ht="21.75" customHeight="1"/>
    <row r="249" ht="21.75" customHeight="1"/>
    <row r="250" ht="21.75" customHeight="1"/>
    <row r="251" ht="21.75" customHeight="1"/>
    <row r="252" ht="21.75" customHeight="1"/>
    <row r="253" ht="21.75" customHeight="1"/>
    <row r="254" ht="21.75" customHeight="1"/>
    <row r="255" ht="21.75" customHeight="1"/>
    <row r="256" ht="21.75" customHeight="1"/>
    <row r="257" ht="21.75" customHeight="1"/>
    <row r="258" ht="21.75" customHeight="1"/>
    <row r="259" ht="21.75" customHeight="1"/>
    <row r="260" ht="21.75" customHeight="1"/>
    <row r="261" ht="21.75" customHeight="1"/>
    <row r="262" ht="21.75" customHeight="1"/>
    <row r="263" ht="21.75" customHeight="1"/>
    <row r="264" ht="21.75" customHeight="1"/>
    <row r="265" ht="21.75" customHeight="1"/>
    <row r="266" ht="21.75" customHeight="1"/>
  </sheetData>
  <pageMargins left="0.19685039370078741" right="0" top="0.78740157480314965" bottom="0.59055118110236227" header="0.39370078740157483" footer="0"/>
  <pageSetup paperSize="9" scale="72" orientation="portrait" r:id="rId1"/>
  <headerFooter alignWithMargins="0">
    <oddHeader>&amp;Rแบบ ปร.4 แผ่นที่ &amp;P/2</oddHeader>
    <oddFooter>&amp;L&amp;F&amp;C&amp;A&amp;R&amp;D</oddFooter>
  </headerFooter>
  <rowBreaks count="1" manualBreakCount="1">
    <brk id="40" max="16383" man="1"/>
  </rowBreaks>
  <colBreaks count="1" manualBreakCount="1">
    <brk id="11" max="70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59"/>
  <sheetViews>
    <sheetView view="pageBreakPreview" zoomScaleNormal="75" zoomScaleSheetLayoutView="100" workbookViewId="0">
      <selection activeCell="J2" sqref="J2"/>
    </sheetView>
  </sheetViews>
  <sheetFormatPr defaultRowHeight="21.75"/>
  <cols>
    <col min="1" max="1" width="13.5703125" style="337" customWidth="1"/>
    <col min="2" max="2" width="21.140625" style="309" customWidth="1"/>
    <col min="3" max="3" width="18.42578125" style="309" customWidth="1"/>
    <col min="4" max="4" width="5.42578125" style="337" customWidth="1"/>
    <col min="5" max="5" width="6.42578125" style="337" customWidth="1"/>
    <col min="6" max="6" width="11.28515625" style="337" customWidth="1"/>
    <col min="7" max="7" width="10.140625" style="403" customWidth="1"/>
    <col min="8" max="8" width="11" style="337" customWidth="1"/>
    <col min="9" max="9" width="9.42578125" style="337" customWidth="1"/>
    <col min="10" max="10" width="11.7109375" style="337" customWidth="1"/>
    <col min="11" max="11" width="10.42578125" style="337" customWidth="1"/>
    <col min="12" max="16384" width="9.140625" style="337"/>
  </cols>
  <sheetData>
    <row r="1" spans="1:11" s="301" customFormat="1" ht="21.75" customHeight="1">
      <c r="A1" s="293" t="s">
        <v>110</v>
      </c>
      <c r="B1" s="294"/>
      <c r="C1" s="295" t="s">
        <v>131</v>
      </c>
      <c r="D1" s="296"/>
      <c r="E1" s="294"/>
      <c r="F1" s="297"/>
      <c r="G1" s="298"/>
      <c r="H1" s="298"/>
      <c r="I1" s="297"/>
      <c r="J1" s="299"/>
      <c r="K1" s="300"/>
    </row>
    <row r="2" spans="1:11" s="301" customFormat="1" ht="21.75" customHeight="1">
      <c r="A2" s="293" t="str">
        <f>'[2]แบบ ปร.6'!$A$2</f>
        <v>สถานที่ก่อสร้าง</v>
      </c>
      <c r="B2" s="294"/>
      <c r="C2" s="302" t="s">
        <v>127</v>
      </c>
      <c r="D2" s="303"/>
      <c r="E2" s="294"/>
      <c r="F2" s="304"/>
      <c r="G2" s="305"/>
      <c r="H2" s="304" t="s">
        <v>6</v>
      </c>
      <c r="I2" s="305" t="s">
        <v>132</v>
      </c>
      <c r="J2" s="306"/>
      <c r="K2" s="307"/>
    </row>
    <row r="3" spans="1:11" s="309" customFormat="1" ht="21.75" customHeight="1">
      <c r="A3" s="293" t="s">
        <v>114</v>
      </c>
      <c r="B3" s="294"/>
      <c r="C3" s="295" t="str">
        <f>'[2]แบบ ปร.6'!$A$4</f>
        <v>สำนักบริหารจัดการน้ำ  กรมทรัพยากรน้ำ</v>
      </c>
      <c r="D3" s="303"/>
      <c r="E3" s="294"/>
      <c r="F3" s="304"/>
      <c r="G3" s="308" t="s">
        <v>128</v>
      </c>
      <c r="H3" s="308"/>
      <c r="I3" s="304"/>
      <c r="J3" s="306"/>
      <c r="K3" s="307"/>
    </row>
    <row r="4" spans="1:11" s="301" customFormat="1" ht="21.75" customHeight="1">
      <c r="A4" s="293" t="s">
        <v>115</v>
      </c>
      <c r="B4" s="294"/>
      <c r="C4" s="302" t="s">
        <v>130</v>
      </c>
      <c r="D4" s="303"/>
      <c r="E4" s="294"/>
      <c r="F4" s="310"/>
      <c r="G4" s="310"/>
      <c r="H4" s="304" t="s">
        <v>116</v>
      </c>
      <c r="I4" s="311" t="str">
        <f>'[2]ปร.5 บาดาลขนาดใหญ่'!C9</f>
        <v>28 ก.ย.28</v>
      </c>
      <c r="J4" s="299"/>
      <c r="K4" s="300"/>
    </row>
    <row r="5" spans="1:11" s="309" customFormat="1" ht="21.75" customHeight="1">
      <c r="A5" s="312"/>
      <c r="B5" s="313"/>
      <c r="C5" s="313"/>
      <c r="D5" s="314"/>
      <c r="E5" s="313"/>
      <c r="F5" s="315"/>
      <c r="G5" s="316"/>
      <c r="H5" s="316"/>
      <c r="I5" s="315"/>
      <c r="J5" s="317"/>
      <c r="K5" s="318"/>
    </row>
    <row r="6" spans="1:11" s="309" customFormat="1" ht="21.75" customHeight="1">
      <c r="A6" s="319" t="s">
        <v>13</v>
      </c>
      <c r="B6" s="320" t="s">
        <v>14</v>
      </c>
      <c r="C6" s="321"/>
      <c r="D6" s="322" t="s">
        <v>117</v>
      </c>
      <c r="E6" s="323"/>
      <c r="F6" s="324" t="s">
        <v>118</v>
      </c>
      <c r="G6" s="325"/>
      <c r="H6" s="324" t="s">
        <v>119</v>
      </c>
      <c r="I6" s="326"/>
      <c r="J6" s="327" t="s">
        <v>120</v>
      </c>
      <c r="K6" s="319" t="s">
        <v>18</v>
      </c>
    </row>
    <row r="7" spans="1:11" ht="21.75" customHeight="1">
      <c r="A7" s="328"/>
      <c r="B7" s="329"/>
      <c r="C7" s="330"/>
      <c r="D7" s="331"/>
      <c r="E7" s="332"/>
      <c r="F7" s="333" t="s">
        <v>121</v>
      </c>
      <c r="G7" s="334" t="s">
        <v>122</v>
      </c>
      <c r="H7" s="333" t="s">
        <v>121</v>
      </c>
      <c r="I7" s="335" t="s">
        <v>122</v>
      </c>
      <c r="J7" s="328" t="s">
        <v>123</v>
      </c>
      <c r="K7" s="336"/>
    </row>
    <row r="8" spans="1:11" ht="21.75" customHeight="1">
      <c r="A8" s="338"/>
      <c r="B8" s="339" t="s">
        <v>133</v>
      </c>
      <c r="C8" s="340"/>
      <c r="D8" s="341"/>
      <c r="E8" s="342"/>
      <c r="F8" s="343"/>
      <c r="G8" s="343"/>
      <c r="H8" s="343"/>
      <c r="I8" s="343"/>
      <c r="J8" s="344"/>
      <c r="K8" s="345"/>
    </row>
    <row r="9" spans="1:11" ht="21.75" customHeight="1">
      <c r="A9" s="338">
        <v>1.1000000000000001</v>
      </c>
      <c r="B9" s="309" t="str">
        <f>[3]งานดิน!$B$2</f>
        <v>ขุดดินหลุมฐานราก/ถมคืน</v>
      </c>
      <c r="D9" s="341">
        <v>16</v>
      </c>
      <c r="E9" s="342" t="str">
        <f>[3]งานดิน!$C$2</f>
        <v>ลบ.ม.</v>
      </c>
      <c r="F9" s="343" t="s">
        <v>134</v>
      </c>
      <c r="G9" s="343" t="str">
        <f>IF(F9="-","-",D9*F9)</f>
        <v>-</v>
      </c>
      <c r="H9" s="343">
        <f>[3]งานดิน!$E$2</f>
        <v>81</v>
      </c>
      <c r="I9" s="343">
        <f>IF(H9="-","-",H9*D9)</f>
        <v>1296</v>
      </c>
      <c r="J9" s="346">
        <f>SUM(G9,I9)</f>
        <v>1296</v>
      </c>
      <c r="K9" s="347"/>
    </row>
    <row r="10" spans="1:11" ht="21.75" customHeight="1">
      <c r="A10" s="338">
        <v>1.2</v>
      </c>
      <c r="B10" s="309" t="str">
        <f>[3]งานดิน!$B$6</f>
        <v>ทรายหยาบ,ทรายหยาบรองพื้น</v>
      </c>
      <c r="D10" s="341">
        <v>3</v>
      </c>
      <c r="E10" s="342" t="str">
        <f>[3]งานดิน!$C$6</f>
        <v>ลบ.ม.</v>
      </c>
      <c r="F10" s="343">
        <f>[3]งานดิน!$D$6</f>
        <v>360</v>
      </c>
      <c r="G10" s="343">
        <f>IF(F10="-","-",D10*F10)</f>
        <v>1080</v>
      </c>
      <c r="H10" s="343">
        <f>[3]งานดิน!$E$6</f>
        <v>59</v>
      </c>
      <c r="I10" s="343">
        <f>IF(H10="-","-",H10*D10)</f>
        <v>177</v>
      </c>
      <c r="J10" s="346">
        <f>SUM(G10,I10)</f>
        <v>1257</v>
      </c>
      <c r="K10" s="347"/>
    </row>
    <row r="11" spans="1:11" ht="21.75" customHeight="1">
      <c r="A11" s="338"/>
      <c r="B11" s="339" t="s">
        <v>135</v>
      </c>
      <c r="D11" s="341"/>
      <c r="E11" s="342"/>
      <c r="F11" s="343"/>
      <c r="G11" s="343"/>
      <c r="H11" s="343"/>
      <c r="I11" s="343"/>
      <c r="J11" s="344"/>
      <c r="K11" s="347"/>
    </row>
    <row r="12" spans="1:11" ht="21.75" customHeight="1">
      <c r="A12" s="348">
        <v>2.1</v>
      </c>
      <c r="B12" s="309" t="str">
        <f>[3]งานแบบหล่อ!$B$16</f>
        <v xml:space="preserve">ไม้แบบหล่อคอนกรีตทั่วไป 70 % พร้อมไม้คร่าว </v>
      </c>
      <c r="D12" s="341">
        <v>86</v>
      </c>
      <c r="E12" s="342" t="str">
        <f>[3]งานแบบหล่อ!$C$12</f>
        <v>ตร.ม.</v>
      </c>
      <c r="F12" s="343">
        <f>[3]งานแบบหล่อ!$D$16</f>
        <v>440</v>
      </c>
      <c r="G12" s="343">
        <f>IF(F12="-","-",D12*F12)</f>
        <v>37840</v>
      </c>
      <c r="H12" s="343">
        <f>[3]งานแบบหล่อ!$E$16</f>
        <v>105</v>
      </c>
      <c r="I12" s="343">
        <f>IF(H12="-","-",H12*D12)</f>
        <v>9030</v>
      </c>
      <c r="J12" s="346">
        <f>SUM(G12,I12)</f>
        <v>46870</v>
      </c>
      <c r="K12" s="347"/>
    </row>
    <row r="13" spans="1:11" ht="21.75" customHeight="1">
      <c r="A13" s="348">
        <v>2.2000000000000002</v>
      </c>
      <c r="B13" s="309" t="str">
        <f>[3]งานแบบหล่อ!$B$6</f>
        <v>ตะปู</v>
      </c>
      <c r="D13" s="341">
        <v>22</v>
      </c>
      <c r="E13" s="342" t="str">
        <f>[5]งานแบบหล่อ!$C$6</f>
        <v>กก.</v>
      </c>
      <c r="F13" s="343">
        <f>[3]งานแบบหล่อ!$D$6</f>
        <v>28</v>
      </c>
      <c r="G13" s="343">
        <f>IF(F13="-","-",D13*F13)</f>
        <v>616</v>
      </c>
      <c r="H13" s="343" t="s">
        <v>134</v>
      </c>
      <c r="I13" s="343" t="str">
        <f>IF(H13="-","-",H13*D13)</f>
        <v>-</v>
      </c>
      <c r="J13" s="346">
        <f>SUM(G13,I13)</f>
        <v>616</v>
      </c>
      <c r="K13" s="347"/>
    </row>
    <row r="14" spans="1:11" ht="21.75" customHeight="1">
      <c r="A14" s="338"/>
      <c r="B14" s="339" t="s">
        <v>136</v>
      </c>
      <c r="C14" s="340"/>
      <c r="D14" s="341"/>
      <c r="E14" s="342"/>
      <c r="F14" s="343"/>
      <c r="G14" s="343"/>
      <c r="H14" s="343"/>
      <c r="I14" s="343"/>
      <c r="J14" s="344"/>
      <c r="K14" s="347"/>
    </row>
    <row r="15" spans="1:11" ht="21.75" customHeight="1">
      <c r="A15" s="338">
        <v>3.1</v>
      </c>
      <c r="B15" s="349" t="str">
        <f>[3]งานคอนกรีต!$B$2</f>
        <v>คอนกรีต 1 : 3 : 5</v>
      </c>
      <c r="D15" s="341">
        <v>1.5</v>
      </c>
      <c r="E15" s="342" t="str">
        <f>[3]งานคอนกรีต!$C$2</f>
        <v>ลบ.ม.</v>
      </c>
      <c r="F15" s="343">
        <f>[3]งานคอนกรีต!$D$2</f>
        <v>1330</v>
      </c>
      <c r="G15" s="343">
        <f>IF(F15="-","-",D15*F15)</f>
        <v>1995</v>
      </c>
      <c r="H15" s="343">
        <f>[3]งานคอนกรีต!$E$2</f>
        <v>316</v>
      </c>
      <c r="I15" s="343">
        <f>IF(H15="-","-",H15*D15)</f>
        <v>474</v>
      </c>
      <c r="J15" s="346">
        <f>SUM(G15,I15)</f>
        <v>2469</v>
      </c>
      <c r="K15" s="347"/>
    </row>
    <row r="16" spans="1:11" ht="21.75" customHeight="1">
      <c r="A16" s="338">
        <v>3.2</v>
      </c>
      <c r="B16" s="350" t="str">
        <f>[3]งานคอนกรีต!$B$3</f>
        <v>คอนกรีต 1 : 2 : 4 (ซีเมนต์ไม่น้อยกว่า 320 กก/ลบ.ม.)</v>
      </c>
      <c r="D16" s="341">
        <v>5</v>
      </c>
      <c r="E16" s="342" t="str">
        <f>[3]งานคอนกรีต!$C$3</f>
        <v>ลบ.ม.</v>
      </c>
      <c r="F16" s="343">
        <f>[3]งานคอนกรีต!$D$3</f>
        <v>1610</v>
      </c>
      <c r="G16" s="343">
        <f>IF(F16="-","-",D16*F16)</f>
        <v>8050</v>
      </c>
      <c r="H16" s="343">
        <f>[3]งานคอนกรีต!$E$3</f>
        <v>395</v>
      </c>
      <c r="I16" s="343">
        <f>IF(H16="-","-",H16*D16)</f>
        <v>1975</v>
      </c>
      <c r="J16" s="346">
        <f>SUM(G16,I16)</f>
        <v>10025</v>
      </c>
      <c r="K16" s="347"/>
    </row>
    <row r="17" spans="1:11" ht="21.75" customHeight="1">
      <c r="A17" s="338">
        <v>3.3</v>
      </c>
      <c r="B17" s="351" t="str">
        <f>[3]งานคอนกรีต!$B$4</f>
        <v>คอนกรีต 1 : 1 1/2 : 3 (ซีเมนต์ไม่น้อยกว่า 400 กก/ลบ.ม.)</v>
      </c>
      <c r="D17" s="341">
        <v>4</v>
      </c>
      <c r="E17" s="342" t="str">
        <f>[3]งานคอนกรีต!$C$4</f>
        <v>ลบ.ม.</v>
      </c>
      <c r="F17" s="343">
        <f>[3]งานคอนกรีต!$D$4</f>
        <v>1730</v>
      </c>
      <c r="G17" s="343">
        <f>IF(F17="-","-",D17*F17)</f>
        <v>6920</v>
      </c>
      <c r="H17" s="343">
        <f>[3]งานคอนกรีต!$E$4</f>
        <v>395</v>
      </c>
      <c r="I17" s="343">
        <f>IF(H17="-","-",H17*D17)</f>
        <v>1580</v>
      </c>
      <c r="J17" s="346">
        <f>SUM(G17,I17)</f>
        <v>8500</v>
      </c>
      <c r="K17" s="347"/>
    </row>
    <row r="18" spans="1:11" ht="21.75" customHeight="1">
      <c r="A18" s="338">
        <v>3.4</v>
      </c>
      <c r="B18" s="349" t="str">
        <f>[3]งานคอนกรีต!$B$6</f>
        <v>น้ำยากันซึม</v>
      </c>
      <c r="D18" s="341">
        <v>15</v>
      </c>
      <c r="E18" s="342" t="str">
        <f>[3]งานคอนกรีต!$C$6</f>
        <v>ลิตร</v>
      </c>
      <c r="F18" s="343">
        <f>[3]งานคอนกรีต!$D$6</f>
        <v>30</v>
      </c>
      <c r="G18" s="343">
        <f>IF(F18="-","-",D18*F18)</f>
        <v>450</v>
      </c>
      <c r="H18" s="343" t="s">
        <v>134</v>
      </c>
      <c r="I18" s="343" t="str">
        <f>IF(H18="-","-",H18*D18)</f>
        <v>-</v>
      </c>
      <c r="J18" s="346">
        <f>SUM(G18,I18)</f>
        <v>450</v>
      </c>
      <c r="K18" s="347"/>
    </row>
    <row r="19" spans="1:11" ht="21.75" customHeight="1">
      <c r="A19" s="338"/>
      <c r="B19" s="339" t="s">
        <v>137</v>
      </c>
      <c r="C19" s="340"/>
      <c r="D19" s="341"/>
      <c r="E19" s="342"/>
      <c r="F19" s="343"/>
      <c r="G19" s="343"/>
      <c r="H19" s="343"/>
      <c r="I19" s="343"/>
      <c r="J19" s="344"/>
      <c r="K19" s="347"/>
    </row>
    <row r="20" spans="1:11" ht="21.75" customHeight="1">
      <c r="A20" s="338">
        <v>4.0999999999999996</v>
      </c>
      <c r="B20" s="309" t="str">
        <f>[3]เหล็กเส้นกลม!$B$3</f>
        <v>เหล็กเส้นกลม dia. 9 มม. (4.99 กก./เส้น)</v>
      </c>
      <c r="D20" s="352">
        <v>114</v>
      </c>
      <c r="E20" s="342" t="str">
        <f>[3]เหล็กเส้นกลม!$C$3</f>
        <v>กก.</v>
      </c>
      <c r="F20" s="343">
        <f>[3]เหล็กเส้นกลม!$D$3</f>
        <v>23.1</v>
      </c>
      <c r="G20" s="343">
        <f>IF(F20="-","-",D20*F20)</f>
        <v>2633.4</v>
      </c>
      <c r="H20" s="343">
        <f>[3]เหล็กเส้นกลม!$E$2</f>
        <v>2.8</v>
      </c>
      <c r="I20" s="343">
        <f>IF(H20="-","-",H20*D20)</f>
        <v>319.2</v>
      </c>
      <c r="J20" s="346">
        <f>SUM(G20,I20)</f>
        <v>2952.6</v>
      </c>
      <c r="K20" s="347"/>
    </row>
    <row r="21" spans="1:11" ht="21.75" customHeight="1">
      <c r="A21" s="338">
        <v>4.2</v>
      </c>
      <c r="B21" s="309" t="str">
        <f>[3]เหล็กข้ออ้อย!$B$2</f>
        <v>เหล็กข้ออ้อย dia.12 มม. (8.88 กก./เส้น)</v>
      </c>
      <c r="D21" s="352">
        <v>510</v>
      </c>
      <c r="E21" s="342" t="str">
        <f>[3]เหล็กข้ออ้อย!$C$2</f>
        <v>กก.</v>
      </c>
      <c r="F21" s="353">
        <f>[3]เหล็กข้ออ้อย!$D$2</f>
        <v>22.43</v>
      </c>
      <c r="G21" s="343">
        <f>IF(F21="-","-",D21*F21)</f>
        <v>11439.3</v>
      </c>
      <c r="H21" s="353">
        <f>[3]เหล็กข้ออ้อย!$E$2</f>
        <v>2.8</v>
      </c>
      <c r="I21" s="343">
        <f>IF(H21="-","-",H21*D21)</f>
        <v>1428</v>
      </c>
      <c r="J21" s="346">
        <f>SUM(G21,I21)</f>
        <v>12867.3</v>
      </c>
      <c r="K21" s="347"/>
    </row>
    <row r="22" spans="1:11" ht="21.75" customHeight="1">
      <c r="A22" s="338">
        <v>4.3</v>
      </c>
      <c r="B22" s="309" t="str">
        <f>[3]เหล็กข้ออ้อย!$B$3</f>
        <v>เหล็กข้ออ้อย dia 16 มม. (15.8 กก./เส้น)</v>
      </c>
      <c r="D22" s="352">
        <v>440</v>
      </c>
      <c r="E22" s="342" t="str">
        <f>[3]เหล็กข้ออ้อย!$C$3</f>
        <v>กก.</v>
      </c>
      <c r="F22" s="353">
        <f>[3]เหล็กข้ออ้อย!$D$3</f>
        <v>22.23</v>
      </c>
      <c r="G22" s="343">
        <f>IF(F22="-","-",D22*F22)</f>
        <v>9781.2000000000007</v>
      </c>
      <c r="H22" s="353">
        <f>[3]เหล็กข้ออ้อย!$E$3</f>
        <v>2.8</v>
      </c>
      <c r="I22" s="343">
        <f>IF(H22="-","-",H22*D22)</f>
        <v>1232</v>
      </c>
      <c r="J22" s="346">
        <f>SUM(G22,I22)</f>
        <v>11013.2</v>
      </c>
      <c r="K22" s="347"/>
    </row>
    <row r="23" spans="1:11" s="318" customFormat="1" ht="21.75" customHeight="1">
      <c r="A23" s="338">
        <v>4.4000000000000004</v>
      </c>
      <c r="B23" s="349" t="str">
        <f>[5]เหล็กเส้นกลม!$B$8</f>
        <v>ลวดผูกเหล็ก No 18</v>
      </c>
      <c r="C23" s="309"/>
      <c r="D23" s="341">
        <v>32</v>
      </c>
      <c r="E23" s="342" t="str">
        <f>[3]เหล็กเส้นกลม!$C$9</f>
        <v>กก.</v>
      </c>
      <c r="F23" s="343">
        <f>[3]เหล็กเส้นกลม!$D$8</f>
        <v>31</v>
      </c>
      <c r="G23" s="343">
        <f>IF(F23="-","-",D23*F23)</f>
        <v>992</v>
      </c>
      <c r="H23" s="343" t="s">
        <v>134</v>
      </c>
      <c r="I23" s="343" t="str">
        <f>IF(H23="-","-",H23*D23)</f>
        <v>-</v>
      </c>
      <c r="J23" s="346">
        <f>SUM(G23,I23)</f>
        <v>992</v>
      </c>
      <c r="K23" s="347"/>
    </row>
    <row r="24" spans="1:11" ht="21.75" customHeight="1">
      <c r="A24" s="338"/>
      <c r="B24" s="339" t="s">
        <v>138</v>
      </c>
      <c r="C24" s="340"/>
      <c r="D24" s="341"/>
      <c r="E24" s="342"/>
      <c r="F24" s="343"/>
      <c r="G24" s="343"/>
      <c r="H24" s="343"/>
      <c r="I24" s="343"/>
      <c r="J24" s="344"/>
      <c r="K24" s="347"/>
    </row>
    <row r="25" spans="1:11" ht="21.75" customHeight="1">
      <c r="A25" s="348">
        <v>5.0999999999999996</v>
      </c>
      <c r="B25" s="309" t="str">
        <f>[3]GS.!$B$294</f>
        <v>ท่อเหล็กอาบสังกะสี dia 6"</v>
      </c>
      <c r="D25" s="341">
        <v>0.3</v>
      </c>
      <c r="E25" s="342" t="str">
        <f>[3]GS.!$C$294</f>
        <v>ท่อน</v>
      </c>
      <c r="F25" s="343">
        <f>[3]GS.!$D$294</f>
        <v>4310</v>
      </c>
      <c r="G25" s="343">
        <f t="shared" ref="G25:G35" si="0">IF(F25="-","-",D25*F25)</f>
        <v>1293</v>
      </c>
      <c r="H25" s="343"/>
      <c r="I25" s="343"/>
      <c r="J25" s="346">
        <f t="shared" ref="J25:J53" si="1">SUM(G25,I25)</f>
        <v>1293</v>
      </c>
      <c r="K25" s="347"/>
    </row>
    <row r="26" spans="1:11" ht="21.75" customHeight="1">
      <c r="A26" s="348">
        <v>5.2</v>
      </c>
      <c r="B26" s="309" t="str">
        <f>[3]GS.!$B$293</f>
        <v>ท่อเหล็กอาบสังกะสี dia 4"</v>
      </c>
      <c r="D26" s="341">
        <v>1</v>
      </c>
      <c r="E26" s="342" t="str">
        <f>[3]GS.!$C$293</f>
        <v>ท่อน</v>
      </c>
      <c r="F26" s="343">
        <f>[3]GS.!$D$293</f>
        <v>2670</v>
      </c>
      <c r="G26" s="343">
        <f t="shared" si="0"/>
        <v>2670</v>
      </c>
      <c r="H26" s="343"/>
      <c r="I26" s="343"/>
      <c r="J26" s="346">
        <f t="shared" si="1"/>
        <v>2670</v>
      </c>
      <c r="K26" s="347"/>
    </row>
    <row r="27" spans="1:11" ht="21.75" customHeight="1">
      <c r="A27" s="348">
        <v>5.3</v>
      </c>
      <c r="B27" s="309" t="str">
        <f>[3]GS.!$B$292</f>
        <v>ท่อเหล็กอาบสังกะสี dia 3"</v>
      </c>
      <c r="D27" s="341">
        <v>1</v>
      </c>
      <c r="E27" s="342" t="str">
        <f>[3]GS.!$C$292</f>
        <v>ท่อน</v>
      </c>
      <c r="F27" s="343">
        <f>[3]GS.!$D$292</f>
        <v>1832</v>
      </c>
      <c r="G27" s="343">
        <f t="shared" si="0"/>
        <v>1832</v>
      </c>
      <c r="H27" s="343"/>
      <c r="I27" s="343"/>
      <c r="J27" s="346">
        <f t="shared" si="1"/>
        <v>1832</v>
      </c>
      <c r="K27" s="347"/>
    </row>
    <row r="28" spans="1:11" ht="21.75" customHeight="1">
      <c r="A28" s="348">
        <v>5.4</v>
      </c>
      <c r="B28" s="309" t="str">
        <f>[3]GS.!$B$2</f>
        <v>ท่อเหล็กอาบสังกะสี+ข้อต่อยาว6ม. dia 1/2"</v>
      </c>
      <c r="D28" s="341">
        <v>0.2</v>
      </c>
      <c r="E28" s="342" t="str">
        <f>[3]GS.!$C$2</f>
        <v>ท่อน</v>
      </c>
      <c r="F28" s="343">
        <f>[3]GS.!$D$2</f>
        <v>295</v>
      </c>
      <c r="G28" s="343">
        <f t="shared" si="0"/>
        <v>59</v>
      </c>
      <c r="H28" s="343"/>
      <c r="I28" s="343"/>
      <c r="J28" s="346">
        <f t="shared" si="1"/>
        <v>59</v>
      </c>
      <c r="K28" s="347"/>
    </row>
    <row r="29" spans="1:11" ht="21.75" customHeight="1">
      <c r="A29" s="348">
        <v>5.5</v>
      </c>
      <c r="B29" s="309" t="str">
        <f>[3]PVC1!$B$17</f>
        <v>ท่อ PVC.ยาว 4 ม. ชั้น 8. 5 ปลายเรียบ dia 1"</v>
      </c>
      <c r="D29" s="341">
        <v>3</v>
      </c>
      <c r="E29" s="342" t="str">
        <f>[3]PVC1!$C$17</f>
        <v>ท่อน</v>
      </c>
      <c r="F29" s="343">
        <f>[3]PVC1!$D$17</f>
        <v>67</v>
      </c>
      <c r="G29" s="343">
        <f t="shared" si="0"/>
        <v>201</v>
      </c>
      <c r="H29" s="343"/>
      <c r="I29" s="343"/>
      <c r="J29" s="346">
        <f t="shared" si="1"/>
        <v>201</v>
      </c>
      <c r="K29" s="347"/>
    </row>
    <row r="30" spans="1:11" ht="21.75" customHeight="1">
      <c r="A30" s="348">
        <v>5.6</v>
      </c>
      <c r="B30" s="309" t="str">
        <f>[3]GS.!$B$45</f>
        <v>ข้องอเหล็กอาบสังกะสี 90 ม-ม dia 6"</v>
      </c>
      <c r="D30" s="341">
        <v>2</v>
      </c>
      <c r="E30" s="342" t="str">
        <f>[3]GS.!$C$45</f>
        <v>ตัว</v>
      </c>
      <c r="F30" s="354">
        <f>[3]GS.!$D$45</f>
        <v>1160</v>
      </c>
      <c r="G30" s="343">
        <f t="shared" si="0"/>
        <v>2320</v>
      </c>
      <c r="H30" s="343"/>
      <c r="I30" s="343"/>
      <c r="J30" s="346">
        <f t="shared" si="1"/>
        <v>2320</v>
      </c>
      <c r="K30" s="347"/>
    </row>
    <row r="31" spans="1:11" ht="21.75" customHeight="1">
      <c r="A31" s="348">
        <v>5.7</v>
      </c>
      <c r="B31" s="309" t="str">
        <f>[3]GS.!$B$34</f>
        <v>หน้าจานเหล็กหล่อ เกลียวใน dia 6"</v>
      </c>
      <c r="D31" s="341">
        <v>2</v>
      </c>
      <c r="E31" s="342" t="str">
        <f>[3]GS.!$C$34</f>
        <v>ตัว</v>
      </c>
      <c r="F31" s="343">
        <f>[3]GS.!$D$34</f>
        <v>510</v>
      </c>
      <c r="G31" s="343">
        <f t="shared" si="0"/>
        <v>1020</v>
      </c>
      <c r="H31" s="343"/>
      <c r="I31" s="343"/>
      <c r="J31" s="346">
        <f t="shared" si="1"/>
        <v>1020</v>
      </c>
      <c r="K31" s="347"/>
    </row>
    <row r="32" spans="1:11" ht="21.75" customHeight="1">
      <c r="A32" s="348">
        <v>5.8</v>
      </c>
      <c r="B32" s="351" t="str">
        <f>[3]ประตูน้ำ!$B$53</f>
        <v>ประตูน้ำเหล็กหล่อบนดิน หน้าจาน dia 6" แบบพวงมาลัย</v>
      </c>
      <c r="D32" s="341">
        <v>1</v>
      </c>
      <c r="E32" s="355" t="str">
        <f>[3]ประตูน้ำ!$C$53</f>
        <v>ชุด</v>
      </c>
      <c r="F32" s="343">
        <f>[3]ประตูน้ำ!$D$53</f>
        <v>12200</v>
      </c>
      <c r="G32" s="343">
        <f t="shared" si="0"/>
        <v>12200</v>
      </c>
      <c r="H32" s="343"/>
      <c r="I32" s="343"/>
      <c r="J32" s="346">
        <f t="shared" si="1"/>
        <v>12200</v>
      </c>
      <c r="K32" s="347"/>
    </row>
    <row r="33" spans="1:11" ht="21.75" customHeight="1">
      <c r="A33" s="348">
        <v>5.9</v>
      </c>
      <c r="B33" s="309" t="str">
        <f>[3]เหล็กหล่อ!$B$327</f>
        <v>สี่ทางเหล็กหล่อ หน้า จาน 4 ด้าน dia 3"</v>
      </c>
      <c r="D33" s="341">
        <v>1</v>
      </c>
      <c r="E33" s="342" t="str">
        <f>[3]เหล็กหล่อ!$C$327</f>
        <v>ตัว</v>
      </c>
      <c r="F33" s="343">
        <f>[3]เหล็กหล่อ!$D$327</f>
        <v>2410</v>
      </c>
      <c r="G33" s="343">
        <f t="shared" si="0"/>
        <v>2410</v>
      </c>
      <c r="H33" s="343"/>
      <c r="I33" s="343"/>
      <c r="J33" s="346">
        <f t="shared" si="1"/>
        <v>2410</v>
      </c>
      <c r="K33" s="347"/>
    </row>
    <row r="34" spans="1:11" s="318" customFormat="1" ht="21.75" customHeight="1">
      <c r="A34" s="356">
        <v>5.0999999999999996</v>
      </c>
      <c r="B34" s="309" t="str">
        <f>[3]ประตูน้ำ!$B$46</f>
        <v>ประตูน้ำเหล็กหล่อบนดิน dia 4"</v>
      </c>
      <c r="C34" s="309"/>
      <c r="D34" s="341">
        <v>2</v>
      </c>
      <c r="E34" s="342" t="str">
        <f>[3]ประตูน้ำ!$C$46</f>
        <v>ตัว</v>
      </c>
      <c r="F34" s="343">
        <f>[3]ประตูน้ำ!$D$46</f>
        <v>7630</v>
      </c>
      <c r="G34" s="343">
        <f t="shared" si="0"/>
        <v>15260</v>
      </c>
      <c r="H34" s="343"/>
      <c r="I34" s="343"/>
      <c r="J34" s="346">
        <f t="shared" si="1"/>
        <v>15260</v>
      </c>
      <c r="K34" s="347"/>
    </row>
    <row r="35" spans="1:11" ht="21.75" customHeight="1">
      <c r="A35" s="348">
        <v>5.1100000000000003</v>
      </c>
      <c r="B35" s="309" t="str">
        <f>[3]GS.!$B$32</f>
        <v>หน้าจานเหล็กหล่อ เกลียวใน dia 4"</v>
      </c>
      <c r="D35" s="341">
        <v>6</v>
      </c>
      <c r="E35" s="342" t="str">
        <f>[3]GS.!$C$32</f>
        <v>ตัว</v>
      </c>
      <c r="F35" s="343">
        <f>[3]GS.!$D$32</f>
        <v>320</v>
      </c>
      <c r="G35" s="343">
        <f t="shared" si="0"/>
        <v>1920</v>
      </c>
      <c r="H35" s="343"/>
      <c r="I35" s="343"/>
      <c r="J35" s="346">
        <f t="shared" si="1"/>
        <v>1920</v>
      </c>
      <c r="K35" s="347"/>
    </row>
    <row r="36" spans="1:11" ht="21.75" customHeight="1">
      <c r="A36" s="356">
        <v>5.12</v>
      </c>
      <c r="B36" s="309" t="str">
        <f>[3]ยีโบลท์!$B$10</f>
        <v>ยี-โบลท์ ชั้น 15 dia 4"</v>
      </c>
      <c r="D36" s="341">
        <v>1</v>
      </c>
      <c r="E36" s="342" t="str">
        <f>[3]ยีโบลท์!$C$10</f>
        <v>ชุด</v>
      </c>
      <c r="F36" s="343">
        <f>[3]ยีโบลท์!$D$10</f>
        <v>420</v>
      </c>
      <c r="G36" s="343">
        <f>IF(F36="-","-",D36*F36)</f>
        <v>420</v>
      </c>
      <c r="H36" s="343"/>
      <c r="I36" s="343">
        <v>5900</v>
      </c>
      <c r="J36" s="346">
        <f>SUM(G36,I36)</f>
        <v>6320</v>
      </c>
      <c r="K36" s="347"/>
    </row>
    <row r="37" spans="1:11" ht="21.75" customHeight="1">
      <c r="A37" s="348">
        <v>5.13</v>
      </c>
      <c r="B37" s="309" t="str">
        <f>[3]GS.!$B$243</f>
        <v>ฝาครอบเหล็กอาบสังกะสี dia 4"</v>
      </c>
      <c r="D37" s="341">
        <v>1</v>
      </c>
      <c r="E37" s="342" t="str">
        <f>[3]GS.!$C$243</f>
        <v>ตัว</v>
      </c>
      <c r="F37" s="343">
        <f>[3]GS.!$D$243</f>
        <v>190</v>
      </c>
      <c r="G37" s="343">
        <f>IF(F37="-","-",D37*F37)</f>
        <v>190</v>
      </c>
      <c r="H37" s="343"/>
      <c r="I37" s="343"/>
      <c r="J37" s="346">
        <f>SUM(G37,I37)</f>
        <v>190</v>
      </c>
      <c r="K37" s="347"/>
    </row>
    <row r="38" spans="1:11" ht="21.75" customHeight="1">
      <c r="A38" s="357"/>
      <c r="B38" s="358"/>
      <c r="C38" s="359" t="s">
        <v>139</v>
      </c>
      <c r="D38" s="360"/>
      <c r="E38" s="361"/>
      <c r="F38" s="362"/>
      <c r="G38" s="362">
        <f>SUM(G9:G37)</f>
        <v>123591.9</v>
      </c>
      <c r="H38" s="362"/>
      <c r="I38" s="362">
        <f>SUM(I9:I37)</f>
        <v>23411.200000000001</v>
      </c>
      <c r="J38" s="363">
        <f>SUM(J9:J37)</f>
        <v>147003.1</v>
      </c>
      <c r="K38" s="364"/>
    </row>
    <row r="39" spans="1:11" ht="21.75" customHeight="1">
      <c r="A39" s="348"/>
      <c r="C39" s="365" t="s">
        <v>140</v>
      </c>
      <c r="D39" s="341"/>
      <c r="E39" s="342"/>
      <c r="F39" s="343"/>
      <c r="G39" s="343">
        <f>G38</f>
        <v>123591.9</v>
      </c>
      <c r="H39" s="343"/>
      <c r="I39" s="343">
        <f>I38</f>
        <v>23411.200000000001</v>
      </c>
      <c r="J39" s="346">
        <f>G39+I39</f>
        <v>147003.1</v>
      </c>
      <c r="K39" s="344"/>
    </row>
    <row r="40" spans="1:11" ht="21.75" customHeight="1">
      <c r="A40" s="356">
        <v>5.14</v>
      </c>
      <c r="B40" s="309" t="str">
        <f>[3]เหล็กหล่อ!$B$35</f>
        <v>ข้อโค้งเหล็กหล่อ 90 หน้าจาน 2 ด้าน dia 3"</v>
      </c>
      <c r="C40" s="366"/>
      <c r="D40" s="341">
        <v>1</v>
      </c>
      <c r="E40" s="342" t="str">
        <f>[3]เหล็กหล่อ!$C$35</f>
        <v>ตัว</v>
      </c>
      <c r="F40" s="343">
        <f>[3]เหล็กหล่อ!$D$35</f>
        <v>1250</v>
      </c>
      <c r="G40" s="343">
        <f t="shared" ref="G40:G53" si="2">IF(F40="-","-",D40*F40)</f>
        <v>1250</v>
      </c>
      <c r="H40" s="343"/>
      <c r="I40" s="343"/>
      <c r="J40" s="346">
        <f t="shared" si="1"/>
        <v>1250</v>
      </c>
      <c r="K40" s="344"/>
    </row>
    <row r="41" spans="1:11" ht="21.75" customHeight="1">
      <c r="A41" s="356">
        <v>5.15</v>
      </c>
      <c r="B41" s="309" t="str">
        <f>[3]GS.!$B$43</f>
        <v>ข้องอเหล็กอาบสังกะสี 90 ม-ม dia 4"</v>
      </c>
      <c r="C41" s="366"/>
      <c r="D41" s="341">
        <v>4</v>
      </c>
      <c r="E41" s="342" t="str">
        <f>[3]GS.!$C$43</f>
        <v>ตัว</v>
      </c>
      <c r="F41" s="343">
        <f>[3]GS.!$D$43</f>
        <v>314</v>
      </c>
      <c r="G41" s="343">
        <f t="shared" si="2"/>
        <v>1256</v>
      </c>
      <c r="H41" s="343"/>
      <c r="I41" s="343"/>
      <c r="J41" s="346">
        <f t="shared" si="1"/>
        <v>1256</v>
      </c>
      <c r="K41" s="344"/>
    </row>
    <row r="42" spans="1:11" ht="21.75" customHeight="1">
      <c r="A42" s="356">
        <v>5.16</v>
      </c>
      <c r="B42" s="309" t="str">
        <f>[3]GS.!$B$42</f>
        <v>ข้องอเหล็กอาบสังกะสี 90 ม-ม dia 3"</v>
      </c>
      <c r="C42" s="366"/>
      <c r="D42" s="341">
        <v>7</v>
      </c>
      <c r="E42" s="342" t="str">
        <f>[3]GS.!$C$42</f>
        <v>ตัว</v>
      </c>
      <c r="F42" s="343">
        <f>[3]GS.!$D$42</f>
        <v>178</v>
      </c>
      <c r="G42" s="343">
        <f t="shared" si="2"/>
        <v>1246</v>
      </c>
      <c r="H42" s="343"/>
      <c r="I42" s="343"/>
      <c r="J42" s="346">
        <f t="shared" si="1"/>
        <v>1246</v>
      </c>
      <c r="K42" s="344"/>
    </row>
    <row r="43" spans="1:11" ht="21.75" customHeight="1">
      <c r="A43" s="348">
        <v>5.17</v>
      </c>
      <c r="B43" s="309" t="str">
        <f>[3]GS.!$B$17</f>
        <v>ข้อต่อตรงเหล็กอาบสังกะสี dia 1 1/2"</v>
      </c>
      <c r="D43" s="341">
        <v>18</v>
      </c>
      <c r="E43" s="342" t="str">
        <f>[3]GS.!$C$17</f>
        <v>ตัว</v>
      </c>
      <c r="F43" s="343">
        <f>[3]GS.!$D$17</f>
        <v>31</v>
      </c>
      <c r="G43" s="343">
        <f t="shared" si="2"/>
        <v>558</v>
      </c>
      <c r="H43" s="343"/>
      <c r="I43" s="343"/>
      <c r="J43" s="346">
        <f t="shared" si="1"/>
        <v>558</v>
      </c>
      <c r="K43" s="344"/>
    </row>
    <row r="44" spans="1:11" ht="21.75" customHeight="1">
      <c r="A44" s="338">
        <v>5.18</v>
      </c>
      <c r="B44" s="309" t="str">
        <f>[3]PVC1!$B$183</f>
        <v>ข้อต่อเกลียวนอก PVC. ชั้น 13.5 dia 1 1/2"</v>
      </c>
      <c r="D44" s="341">
        <v>18</v>
      </c>
      <c r="E44" s="342" t="str">
        <f>[3]PVC1!$C$183</f>
        <v>ตัว</v>
      </c>
      <c r="F44" s="343">
        <f>[3]PVC1!$D$183</f>
        <v>9</v>
      </c>
      <c r="G44" s="343">
        <f t="shared" si="2"/>
        <v>162</v>
      </c>
      <c r="H44" s="343"/>
      <c r="I44" s="343"/>
      <c r="J44" s="346">
        <f t="shared" si="1"/>
        <v>162</v>
      </c>
      <c r="K44" s="344"/>
    </row>
    <row r="45" spans="1:11" ht="21.75" customHeight="1">
      <c r="A45" s="367">
        <v>5.19</v>
      </c>
      <c r="B45" s="309" t="str">
        <f>[3]PVC1!$B$144</f>
        <v>ฝาครอบ PVC. ชั้น 13.5 dia 1 1/2"</v>
      </c>
      <c r="D45" s="341">
        <v>18</v>
      </c>
      <c r="E45" s="354" t="str">
        <f>[3]PVC1!$C$144</f>
        <v>ตัว</v>
      </c>
      <c r="F45" s="368">
        <f>[3]PVC1!$D$144</f>
        <v>10</v>
      </c>
      <c r="G45" s="343">
        <f t="shared" si="2"/>
        <v>180</v>
      </c>
      <c r="H45" s="343"/>
      <c r="I45" s="343"/>
      <c r="J45" s="346">
        <f t="shared" si="1"/>
        <v>180</v>
      </c>
      <c r="K45" s="344"/>
    </row>
    <row r="46" spans="1:11" ht="21.75" customHeight="1">
      <c r="A46" s="367">
        <v>5.2</v>
      </c>
      <c r="B46" s="309" t="str">
        <f>[3]GS.!$B$13</f>
        <v>ข้อต่อตรงเหล็กอาบสังกะสี dia 1/2"</v>
      </c>
      <c r="D46" s="341">
        <v>1</v>
      </c>
      <c r="E46" s="342" t="str">
        <f>[3]GS.!$C$13</f>
        <v>ตัว</v>
      </c>
      <c r="F46" s="343">
        <f>[3]GS.!$D$13</f>
        <v>8</v>
      </c>
      <c r="G46" s="343">
        <f t="shared" si="2"/>
        <v>8</v>
      </c>
      <c r="H46" s="343"/>
      <c r="I46" s="343"/>
      <c r="J46" s="346">
        <f t="shared" si="1"/>
        <v>8</v>
      </c>
      <c r="K46" s="344"/>
    </row>
    <row r="47" spans="1:11" ht="21.75" customHeight="1">
      <c r="A47" s="367">
        <v>5.21</v>
      </c>
      <c r="B47" s="309" t="str">
        <f>[3]GS.!$B$147</f>
        <v>สามทางเหล็กอาบสังกะสี dia 1/2"</v>
      </c>
      <c r="D47" s="341">
        <v>1</v>
      </c>
      <c r="E47" s="342" t="str">
        <f>[3]GS.!$C$147</f>
        <v>ตัว</v>
      </c>
      <c r="F47" s="343">
        <f>[3]GS.!$D$147</f>
        <v>13</v>
      </c>
      <c r="G47" s="343">
        <f t="shared" si="2"/>
        <v>13</v>
      </c>
      <c r="H47" s="343"/>
      <c r="I47" s="343"/>
      <c r="J47" s="346">
        <f t="shared" si="1"/>
        <v>13</v>
      </c>
      <c r="K47" s="344"/>
    </row>
    <row r="48" spans="1:11" ht="21.75" customHeight="1">
      <c r="A48" s="367">
        <v>5.22</v>
      </c>
      <c r="B48" s="309" t="str">
        <f>[3]ประตูน้ำ!$B$55</f>
        <v>ประตูน้ำเหล็กหล่อลิ้นปีกผีเสื้อ dia 4"</v>
      </c>
      <c r="D48" s="341">
        <v>1</v>
      </c>
      <c r="E48" s="342" t="str">
        <f>[3]ประตูน้ำ!$C$55</f>
        <v>ชุด</v>
      </c>
      <c r="F48" s="343">
        <f>[3]ประตูน้ำ!$D$55</f>
        <v>10500</v>
      </c>
      <c r="G48" s="343">
        <f t="shared" si="2"/>
        <v>10500</v>
      </c>
      <c r="H48" s="343"/>
      <c r="I48" s="343"/>
      <c r="J48" s="346">
        <f t="shared" si="1"/>
        <v>10500</v>
      </c>
      <c r="K48" s="344"/>
    </row>
    <row r="49" spans="1:11" ht="21.75" customHeight="1">
      <c r="A49" s="367">
        <v>5.23</v>
      </c>
      <c r="B49" s="309" t="str">
        <f>[3]GS.!$B$253</f>
        <v>ประเก็นยาง dia 3"</v>
      </c>
      <c r="D49" s="341">
        <v>2</v>
      </c>
      <c r="E49" s="342" t="str">
        <f>[3]GS.!$C$253</f>
        <v>แผ่น</v>
      </c>
      <c r="F49" s="343">
        <f>[3]GS.!$D$253</f>
        <v>20</v>
      </c>
      <c r="G49" s="343">
        <f t="shared" si="2"/>
        <v>40</v>
      </c>
      <c r="H49" s="343"/>
      <c r="I49" s="343"/>
      <c r="J49" s="346">
        <f t="shared" si="1"/>
        <v>40</v>
      </c>
      <c r="K49" s="344"/>
    </row>
    <row r="50" spans="1:11" ht="21.75" customHeight="1">
      <c r="A50" s="367">
        <v>5.24</v>
      </c>
      <c r="B50" s="309" t="str">
        <f>[3]GS.!$B$254</f>
        <v>ประเก็นยาง dia 4"</v>
      </c>
      <c r="D50" s="341">
        <v>8</v>
      </c>
      <c r="E50" s="342" t="str">
        <f>[3]GS.!$C$254</f>
        <v>แผ่น</v>
      </c>
      <c r="F50" s="343">
        <f>[3]GS.!$D$254</f>
        <v>28</v>
      </c>
      <c r="G50" s="343">
        <f t="shared" si="2"/>
        <v>224</v>
      </c>
      <c r="H50" s="343"/>
      <c r="I50" s="343"/>
      <c r="J50" s="346">
        <f t="shared" si="1"/>
        <v>224</v>
      </c>
      <c r="K50" s="344"/>
    </row>
    <row r="51" spans="1:11" ht="21.75" customHeight="1">
      <c r="A51" s="367">
        <v>5.25</v>
      </c>
      <c r="B51" s="309" t="str">
        <f>[3]GS.!$B$256</f>
        <v>ประเก็นยาง dia 6"</v>
      </c>
      <c r="D51" s="341">
        <v>2</v>
      </c>
      <c r="E51" s="342" t="str">
        <f>[3]GS.!$C$255</f>
        <v>แผ่น</v>
      </c>
      <c r="F51" s="343">
        <f>[3]GS.!$D$256</f>
        <v>40</v>
      </c>
      <c r="G51" s="343">
        <f t="shared" si="2"/>
        <v>80</v>
      </c>
      <c r="H51" s="343"/>
      <c r="I51" s="343"/>
      <c r="J51" s="346">
        <f t="shared" si="1"/>
        <v>80</v>
      </c>
      <c r="K51" s="344"/>
    </row>
    <row r="52" spans="1:11" ht="21.75" customHeight="1">
      <c r="A52" s="367">
        <v>5.26</v>
      </c>
      <c r="B52" s="309" t="str">
        <f>'[3]อื่น ๆ'!$B$77</f>
        <v xml:space="preserve">น๊อตยึดหน้าจาน  dia.   3/4 x 3"  </v>
      </c>
      <c r="D52" s="341">
        <v>16</v>
      </c>
      <c r="E52" s="342" t="str">
        <f>'[3]อื่น ๆ'!$C$77</f>
        <v>ตัว</v>
      </c>
      <c r="F52" s="343">
        <f>'[3]อื่น ๆ'!$D$77</f>
        <v>25</v>
      </c>
      <c r="G52" s="343">
        <f t="shared" si="2"/>
        <v>400</v>
      </c>
      <c r="H52" s="343" t="s">
        <v>134</v>
      </c>
      <c r="I52" s="343" t="str">
        <f>IF(H52="-","-",H52*D52)</f>
        <v>-</v>
      </c>
      <c r="J52" s="346">
        <f t="shared" si="1"/>
        <v>400</v>
      </c>
      <c r="K52" s="344"/>
    </row>
    <row r="53" spans="1:11" ht="21.75" customHeight="1">
      <c r="A53" s="367">
        <v>5.27</v>
      </c>
      <c r="B53" s="309" t="str">
        <f>'[3]อื่น ๆ'!$B$76</f>
        <v xml:space="preserve">น๊อตยึดหน้าจาน  dia.   5/8 x 3"  </v>
      </c>
      <c r="D53" s="341">
        <v>72</v>
      </c>
      <c r="E53" s="342" t="str">
        <f>'[3]อื่น ๆ'!$C$76</f>
        <v>ตัว</v>
      </c>
      <c r="F53" s="343">
        <f>'[3]อื่น ๆ'!$D$76</f>
        <v>20</v>
      </c>
      <c r="G53" s="343">
        <f t="shared" si="2"/>
        <v>1440</v>
      </c>
      <c r="H53" s="343" t="s">
        <v>134</v>
      </c>
      <c r="I53" s="343" t="str">
        <f>IF(H53="-","-",H53*D53)</f>
        <v>-</v>
      </c>
      <c r="J53" s="346">
        <f t="shared" si="1"/>
        <v>1440</v>
      </c>
      <c r="K53" s="344"/>
    </row>
    <row r="54" spans="1:11" ht="21.75" customHeight="1">
      <c r="A54" s="338"/>
      <c r="B54" s="339" t="s">
        <v>141</v>
      </c>
      <c r="D54" s="341"/>
      <c r="E54" s="342"/>
      <c r="F54" s="343"/>
      <c r="G54" s="343"/>
      <c r="H54" s="343"/>
      <c r="I54" s="343"/>
      <c r="J54" s="346"/>
      <c r="K54" s="344"/>
    </row>
    <row r="55" spans="1:11" ht="21.75" customHeight="1">
      <c r="A55" s="338">
        <v>6.1</v>
      </c>
      <c r="B55" s="309" t="str">
        <f>'[3]งานผิวผนัง-ผิวพื้น'!$B$2</f>
        <v xml:space="preserve">ฉาบปูนเรียบธรรมดา </v>
      </c>
      <c r="C55" s="340"/>
      <c r="D55" s="341">
        <v>25</v>
      </c>
      <c r="E55" s="342" t="str">
        <f>'[3]งานผิวผนัง-ผิวพื้น'!$C$2</f>
        <v>ตร.ม.</v>
      </c>
      <c r="F55" s="343">
        <f>'[3]งานผิวผนัง-ผิวพื้น'!$D$2</f>
        <v>55</v>
      </c>
      <c r="G55" s="343">
        <f>IF(F55="-","-",D55*F55)</f>
        <v>1375</v>
      </c>
      <c r="H55" s="343">
        <f>'[3]งานผิวผนัง-ผิวพื้น'!$E$2</f>
        <v>70</v>
      </c>
      <c r="I55" s="343">
        <f>IF(H55="-","-",H55*D55)</f>
        <v>1750</v>
      </c>
      <c r="J55" s="346">
        <f>SUM(G55,I55)</f>
        <v>3125</v>
      </c>
      <c r="K55" s="344"/>
    </row>
    <row r="56" spans="1:11" ht="21.75" customHeight="1">
      <c r="A56" s="338"/>
      <c r="C56" s="340"/>
      <c r="D56" s="341"/>
      <c r="E56" s="342"/>
      <c r="F56" s="369"/>
      <c r="G56" s="369"/>
      <c r="H56" s="369"/>
      <c r="I56" s="343"/>
      <c r="J56" s="346"/>
      <c r="K56" s="344"/>
    </row>
    <row r="57" spans="1:11" ht="21.75" customHeight="1">
      <c r="A57" s="338"/>
      <c r="B57" s="339" t="s">
        <v>142</v>
      </c>
      <c r="C57" s="340"/>
      <c r="D57" s="341"/>
      <c r="E57" s="342"/>
      <c r="F57" s="369"/>
      <c r="G57" s="369"/>
      <c r="H57" s="369"/>
      <c r="I57" s="343"/>
      <c r="J57" s="346"/>
      <c r="K57" s="344"/>
    </row>
    <row r="58" spans="1:11" ht="21.75" customHeight="1">
      <c r="A58" s="338">
        <v>7.1</v>
      </c>
      <c r="B58" s="309" t="str">
        <f>'[3]อื่น ๆ'!$B$29</f>
        <v>บันไดท่อเหล็กอาบสังกะสี</v>
      </c>
      <c r="D58" s="341">
        <v>1</v>
      </c>
      <c r="E58" s="370" t="str">
        <f>'[3]อื่น ๆ'!$C$29</f>
        <v>ชุด</v>
      </c>
      <c r="F58" s="343">
        <f>'[3]อื่น ๆ'!$D$29</f>
        <v>1530</v>
      </c>
      <c r="G58" s="343">
        <f>IF(F58="-","-",D58*F58)</f>
        <v>1530</v>
      </c>
      <c r="H58" s="343">
        <f>'[3]อื่น ๆ'!$E$29</f>
        <v>350</v>
      </c>
      <c r="I58" s="343">
        <f>IF(H58="-","-",H58*D58)</f>
        <v>350</v>
      </c>
      <c r="J58" s="346">
        <f>SUM(G58,I58)</f>
        <v>1880</v>
      </c>
      <c r="K58" s="344"/>
    </row>
    <row r="59" spans="1:11" ht="21.75" customHeight="1">
      <c r="A59" s="338">
        <v>7.2</v>
      </c>
      <c r="B59" s="309" t="str">
        <f>'[3]อื่น ๆ'!$B$40</f>
        <v>แผ่นสังกะสีกันซึม เบอร์ 28 ขนาด 0.91x2.435 ม.</v>
      </c>
      <c r="D59" s="341">
        <v>1</v>
      </c>
      <c r="E59" s="370" t="str">
        <f>'[3]อื่น ๆ'!$C$40</f>
        <v>แผ่น</v>
      </c>
      <c r="F59" s="343">
        <f>'[3]อื่น ๆ'!$D$40</f>
        <v>210</v>
      </c>
      <c r="G59" s="343">
        <f>IF(F59="-","-",D59*F59)</f>
        <v>210</v>
      </c>
      <c r="H59" s="343" t="s">
        <v>134</v>
      </c>
      <c r="I59" s="343" t="str">
        <f>IF(H59="-","-",H59*D59)</f>
        <v>-</v>
      </c>
      <c r="J59" s="346">
        <f>SUM(G59,I59)</f>
        <v>210</v>
      </c>
      <c r="K59" s="344"/>
    </row>
    <row r="60" spans="1:11" ht="21.75" customHeight="1">
      <c r="A60" s="338">
        <v>7.3</v>
      </c>
      <c r="B60" s="309" t="str">
        <f>'[3]อื่น ๆ'!$B$2</f>
        <v>กรวดกรอง dia 1 1/4" - 2 1/4"</v>
      </c>
      <c r="D60" s="341">
        <v>1</v>
      </c>
      <c r="E60" s="342" t="str">
        <f>'[3]อื่น ๆ'!$C$2</f>
        <v>ลบ.ม.</v>
      </c>
      <c r="F60" s="371">
        <f>'[3]อื่น ๆ'!$D$2</f>
        <v>1650</v>
      </c>
      <c r="G60" s="343">
        <f>IF(F60="-","-",D60*F60)</f>
        <v>1650</v>
      </c>
      <c r="H60" s="343">
        <f>'[3]อื่น ๆ'!$E$2</f>
        <v>400</v>
      </c>
      <c r="I60" s="343">
        <f>IF(H60="-","-",H60*D60)</f>
        <v>400</v>
      </c>
      <c r="J60" s="346">
        <f>SUM(G60,I60)</f>
        <v>2050</v>
      </c>
      <c r="K60" s="344"/>
    </row>
    <row r="61" spans="1:11" ht="21.75" customHeight="1">
      <c r="A61" s="338">
        <v>7.4</v>
      </c>
      <c r="B61" s="309" t="str">
        <f>'[3]อื่น ๆ'!$B$15</f>
        <v>ทรายกรองเร็ว</v>
      </c>
      <c r="D61" s="341">
        <v>2.2000000000000002</v>
      </c>
      <c r="E61" s="342" t="str">
        <f>'[3]อื่น ๆ'!$C$15</f>
        <v>ลบ.ม.</v>
      </c>
      <c r="F61" s="343">
        <f>'[3]อื่น ๆ'!$D$15</f>
        <v>1650</v>
      </c>
      <c r="G61" s="343">
        <f>IF(F61="-","-",D61*F61)</f>
        <v>3630.0000000000005</v>
      </c>
      <c r="H61" s="343">
        <f>'[3]อื่น ๆ'!$E$15</f>
        <v>400</v>
      </c>
      <c r="I61" s="343">
        <f>IF(H61="-","-",H61*D61)</f>
        <v>880.00000000000011</v>
      </c>
      <c r="J61" s="346">
        <f>SUM(G61,I61)</f>
        <v>4510.0000000000009</v>
      </c>
      <c r="K61" s="344"/>
    </row>
    <row r="62" spans="1:11" ht="21.75" customHeight="1">
      <c r="A62" s="338"/>
      <c r="B62" s="339" t="s">
        <v>143</v>
      </c>
      <c r="D62" s="341"/>
      <c r="E62" s="370"/>
      <c r="F62" s="343"/>
      <c r="G62" s="343"/>
      <c r="H62" s="343"/>
      <c r="I62" s="343"/>
      <c r="J62" s="344"/>
      <c r="K62" s="344"/>
    </row>
    <row r="63" spans="1:11" ht="21.75" customHeight="1">
      <c r="A63" s="338">
        <v>8.1</v>
      </c>
      <c r="B63" s="309" t="str">
        <f>[3]งานทาสี!$B$2</f>
        <v>ทาสีน้ำพลาสติก</v>
      </c>
      <c r="C63" s="340"/>
      <c r="D63" s="341">
        <v>25</v>
      </c>
      <c r="E63" s="342" t="str">
        <f>[3]งานทาสี!$C$2</f>
        <v>ตร.ม.</v>
      </c>
      <c r="F63" s="343">
        <f>[3]งานทาสี!$D$2</f>
        <v>35</v>
      </c>
      <c r="G63" s="343">
        <f>IF(F63="-","-",D63*F63)</f>
        <v>875</v>
      </c>
      <c r="H63" s="343">
        <f>[3]งานทาสี!$E$2</f>
        <v>30</v>
      </c>
      <c r="I63" s="343">
        <f>IF(H63="-","-",H63*D63)</f>
        <v>750</v>
      </c>
      <c r="J63" s="346">
        <f>SUM(G63,I63)</f>
        <v>1625</v>
      </c>
      <c r="K63" s="344"/>
    </row>
    <row r="64" spans="1:11" ht="21.75" customHeight="1">
      <c r="A64" s="338">
        <v>8.1999999999999993</v>
      </c>
      <c r="B64" s="309" t="str">
        <f>[3]งานทาสี!$B$3</f>
        <v>ทาสีน้ำมัน</v>
      </c>
      <c r="D64" s="341">
        <v>10</v>
      </c>
      <c r="E64" s="342" t="str">
        <f>[5]งานทาสี!$C$3</f>
        <v>ตร.ม.</v>
      </c>
      <c r="F64" s="343">
        <f>[3]งานทาสี!$D$3</f>
        <v>45</v>
      </c>
      <c r="G64" s="343">
        <f>IF(F64="-","-",D64*F64)</f>
        <v>450</v>
      </c>
      <c r="H64" s="343">
        <f>[3]งานทาสี!$E$3</f>
        <v>35</v>
      </c>
      <c r="I64" s="343">
        <f>IF(H64="-","-",H64*D64)</f>
        <v>350</v>
      </c>
      <c r="J64" s="346">
        <f>SUM(G64,I64)</f>
        <v>800</v>
      </c>
      <c r="K64" s="344"/>
    </row>
    <row r="65" spans="1:11" ht="21.75" customHeight="1">
      <c r="A65" s="338">
        <v>8.3000000000000007</v>
      </c>
      <c r="B65" s="309" t="str">
        <f>[3]งานทาสี!$B$4</f>
        <v>ทาซีเมนต์เบส</v>
      </c>
      <c r="D65" s="341">
        <v>29</v>
      </c>
      <c r="E65" s="342" t="str">
        <f>[5]งานทาสี!$C$4</f>
        <v>ตร.ม.</v>
      </c>
      <c r="F65" s="343">
        <f>[3]งานทาสี!$D$4</f>
        <v>110</v>
      </c>
      <c r="G65" s="343">
        <f>IF(F65="-","-",D65*F65)</f>
        <v>3190</v>
      </c>
      <c r="H65" s="343">
        <f>[3]งานทาสี!$E$4</f>
        <v>40</v>
      </c>
      <c r="I65" s="343">
        <f>IF(H65="-","-",H65*D65)</f>
        <v>1160</v>
      </c>
      <c r="J65" s="346">
        <f>SUM(G65,I65)</f>
        <v>4350</v>
      </c>
      <c r="K65" s="344"/>
    </row>
    <row r="66" spans="1:11" ht="21.75" customHeight="1">
      <c r="A66" s="338"/>
      <c r="B66" s="339" t="s">
        <v>144</v>
      </c>
      <c r="D66" s="341"/>
      <c r="E66" s="370"/>
      <c r="F66" s="343"/>
      <c r="G66" s="343"/>
      <c r="H66" s="343"/>
      <c r="I66" s="343"/>
      <c r="J66" s="344"/>
      <c r="K66" s="344"/>
    </row>
    <row r="67" spans="1:11" ht="21.75" customHeight="1">
      <c r="A67" s="338">
        <v>9.1</v>
      </c>
      <c r="B67" s="309" t="str">
        <f>[3]แอร์เรเตอร์!$B$2</f>
        <v xml:space="preserve">เหล็ก     1 1/2 นิ้ว x 1 1/2 นิ้ว x 6 ม. สี่เหลี่ยมตัน </v>
      </c>
      <c r="D67" s="341">
        <v>2</v>
      </c>
      <c r="E67" s="370" t="str">
        <f>[3]แอร์เรเตอร์!$C$2</f>
        <v>ท่อน</v>
      </c>
      <c r="F67" s="343">
        <f>[3]แอร์เรเตอร์!$D$2</f>
        <v>3030</v>
      </c>
      <c r="G67" s="372">
        <f t="shared" ref="G67:G74" si="3">IF(F67="-","-",D67*F67)</f>
        <v>6060</v>
      </c>
      <c r="H67" s="343"/>
      <c r="I67" s="343"/>
      <c r="J67" s="346">
        <f t="shared" ref="J67:J74" si="4">SUM(G67,I67)</f>
        <v>6060</v>
      </c>
      <c r="K67" s="344"/>
    </row>
    <row r="68" spans="1:11" ht="21.75" customHeight="1">
      <c r="A68" s="338">
        <v>9.1999999999999993</v>
      </c>
      <c r="B68" s="309" t="str">
        <f>[3]แอร์เรเตอร์!$B$3</f>
        <v>เหล็กฉาก 1 1/2 นิ้ว x  1 1/2 นิ้ว x 4 มม. x 6 ม.</v>
      </c>
      <c r="D68" s="341">
        <v>5</v>
      </c>
      <c r="E68" s="370" t="str">
        <f>[3]แอร์เรเตอร์!$C$3</f>
        <v>เส้น</v>
      </c>
      <c r="F68" s="343">
        <f>[3]แอร์เรเตอร์!$D$3</f>
        <v>310</v>
      </c>
      <c r="G68" s="372">
        <f t="shared" si="3"/>
        <v>1550</v>
      </c>
      <c r="H68" s="343"/>
      <c r="I68" s="343"/>
      <c r="J68" s="346">
        <f t="shared" si="4"/>
        <v>1550</v>
      </c>
      <c r="K68" s="344"/>
    </row>
    <row r="69" spans="1:11" ht="21.75" customHeight="1">
      <c r="A69" s="373"/>
      <c r="B69" s="358"/>
      <c r="C69" s="359" t="s">
        <v>139</v>
      </c>
      <c r="D69" s="360"/>
      <c r="E69" s="374"/>
      <c r="F69" s="362"/>
      <c r="G69" s="375">
        <f>SUM(G39:G68)</f>
        <v>161468.9</v>
      </c>
      <c r="H69" s="362"/>
      <c r="I69" s="362">
        <f>SUM(I39:I68)</f>
        <v>29051.200000000001</v>
      </c>
      <c r="J69" s="363">
        <f>SUM(J39:J68)</f>
        <v>190520.1</v>
      </c>
      <c r="K69" s="344"/>
    </row>
    <row r="70" spans="1:11" ht="21.75" customHeight="1">
      <c r="A70" s="338"/>
      <c r="C70" s="365" t="s">
        <v>140</v>
      </c>
      <c r="D70" s="341"/>
      <c r="E70" s="370"/>
      <c r="F70" s="343"/>
      <c r="G70" s="372">
        <f>G69</f>
        <v>161468.9</v>
      </c>
      <c r="H70" s="343"/>
      <c r="I70" s="343">
        <f>I69</f>
        <v>29051.200000000001</v>
      </c>
      <c r="J70" s="346">
        <f>G70+I70</f>
        <v>190520.1</v>
      </c>
      <c r="K70" s="344"/>
    </row>
    <row r="71" spans="1:11" ht="21.75" customHeight="1">
      <c r="A71" s="338">
        <v>9.3000000000000007</v>
      </c>
      <c r="B71" s="309" t="str">
        <f>[3]แอร์เรเตอร์!$B$4</f>
        <v>แผ่นอลูมิเนียมหนา 4.5 มม.ขนาด 4 x 8 ตร.ฟุต</v>
      </c>
      <c r="D71" s="341">
        <v>3</v>
      </c>
      <c r="E71" s="370" t="str">
        <f>[3]แอร์เรเตอร์!$C$4</f>
        <v>แผ่น</v>
      </c>
      <c r="F71" s="343">
        <f>[3]แอร์เรเตอร์!$D$4</f>
        <v>5200</v>
      </c>
      <c r="G71" s="372">
        <f t="shared" si="3"/>
        <v>15600</v>
      </c>
      <c r="H71" s="343"/>
      <c r="I71" s="343">
        <v>6200</v>
      </c>
      <c r="J71" s="346">
        <f t="shared" si="4"/>
        <v>21800</v>
      </c>
      <c r="K71" s="344"/>
    </row>
    <row r="72" spans="1:11" ht="21.75" customHeight="1">
      <c r="A72" s="338">
        <v>9.4</v>
      </c>
      <c r="B72" s="309" t="str">
        <f>[3]แอร์เรเตอร์!$B$5</f>
        <v>อลูมิเนียมขนาด 4 นิ้ว x 1 หุน x 6 ม.</v>
      </c>
      <c r="D72" s="341">
        <v>5</v>
      </c>
      <c r="E72" s="370" t="str">
        <f>[3]แอร์เรเตอร์!$C$5</f>
        <v>เส้น</v>
      </c>
      <c r="F72" s="343">
        <f>[3]แอร์เรเตอร์!$D$5</f>
        <v>710</v>
      </c>
      <c r="G72" s="372">
        <f t="shared" si="3"/>
        <v>3550</v>
      </c>
      <c r="H72" s="343"/>
      <c r="I72" s="343"/>
      <c r="J72" s="346">
        <f t="shared" si="4"/>
        <v>3550</v>
      </c>
      <c r="K72" s="344"/>
    </row>
    <row r="73" spans="1:11" ht="21.75" customHeight="1">
      <c r="A73" s="338">
        <v>9.5</v>
      </c>
      <c r="B73" s="309" t="str">
        <f>[3]แอร์เรเตอร์!$B$7</f>
        <v>อลูมิเนียมฉากขนาด 2 นิ้ว x 2 นิ้ว x 3 หุน x 6 ม.</v>
      </c>
      <c r="D73" s="341">
        <v>5</v>
      </c>
      <c r="E73" s="370" t="str">
        <f>[3]แอร์เรเตอร์!$C$7</f>
        <v>เส้น</v>
      </c>
      <c r="F73" s="343">
        <f>[3]แอร์เรเตอร์!$D$7</f>
        <v>1590</v>
      </c>
      <c r="G73" s="372">
        <f t="shared" si="3"/>
        <v>7950</v>
      </c>
      <c r="H73" s="343"/>
      <c r="I73" s="343"/>
      <c r="J73" s="346">
        <f t="shared" si="4"/>
        <v>7950</v>
      </c>
      <c r="K73" s="344"/>
    </row>
    <row r="74" spans="1:11" ht="21.75" customHeight="1">
      <c r="A74" s="338">
        <v>9.6</v>
      </c>
      <c r="B74" s="309" t="str">
        <f>[3]แอร์เรเตอร์!$B$8</f>
        <v>หมุดรีเวท ขนาด 1/8 นิ้ว x 1/2 นิ้ว</v>
      </c>
      <c r="D74" s="341">
        <v>1</v>
      </c>
      <c r="E74" s="370" t="str">
        <f>[3]แอร์เรเตอร์!$C$8</f>
        <v>กล่อง</v>
      </c>
      <c r="F74" s="343">
        <f>[3]แอร์เรเตอร์!$D$8</f>
        <v>310</v>
      </c>
      <c r="G74" s="372">
        <f t="shared" si="3"/>
        <v>310</v>
      </c>
      <c r="H74" s="343"/>
      <c r="I74" s="343"/>
      <c r="J74" s="346">
        <f t="shared" si="4"/>
        <v>310</v>
      </c>
      <c r="K74" s="344"/>
    </row>
    <row r="75" spans="1:11" ht="21.75" customHeight="1">
      <c r="A75" s="338"/>
      <c r="B75" s="339" t="s">
        <v>145</v>
      </c>
      <c r="C75" s="376"/>
      <c r="D75" s="377"/>
      <c r="E75" s="378"/>
      <c r="F75" s="379"/>
      <c r="G75" s="380"/>
      <c r="H75" s="380"/>
      <c r="I75" s="380"/>
      <c r="J75" s="344"/>
      <c r="K75" s="344"/>
    </row>
    <row r="76" spans="1:11" ht="21.75" customHeight="1">
      <c r="A76" s="338">
        <v>10.1</v>
      </c>
      <c r="B76" s="309" t="s">
        <v>146</v>
      </c>
      <c r="C76" s="376"/>
      <c r="D76" s="377"/>
      <c r="E76" s="378"/>
      <c r="F76" s="379"/>
      <c r="G76" s="379"/>
      <c r="H76" s="380"/>
      <c r="I76" s="379"/>
      <c r="J76" s="346"/>
      <c r="K76" s="344"/>
    </row>
    <row r="77" spans="1:11" s="383" customFormat="1" ht="21.75" customHeight="1">
      <c r="A77" s="381"/>
      <c r="B77" s="301" t="s">
        <v>147</v>
      </c>
      <c r="C77" s="382"/>
      <c r="D77" s="377">
        <v>9</v>
      </c>
      <c r="E77" s="378" t="str">
        <f>[3]เสาเข็ม!$C$8</f>
        <v>ต้น</v>
      </c>
      <c r="F77" s="379">
        <f>[3]เสาเข็ม!$D$8</f>
        <v>720</v>
      </c>
      <c r="G77" s="379">
        <f>IF(F77="-","-",D77*F77)</f>
        <v>6480</v>
      </c>
      <c r="H77" s="380">
        <f>[3]เสาเข็ม!$E$8</f>
        <v>190</v>
      </c>
      <c r="I77" s="379">
        <f>IF(H77="-","-",H77*D77)</f>
        <v>1710</v>
      </c>
      <c r="J77" s="346">
        <f>SUM(G77,I77)</f>
        <v>8190</v>
      </c>
      <c r="K77" s="344"/>
    </row>
    <row r="78" spans="1:11" s="383" customFormat="1" ht="21.75" customHeight="1">
      <c r="A78" s="381"/>
      <c r="B78" s="384"/>
      <c r="C78" s="382"/>
      <c r="D78" s="377"/>
      <c r="E78" s="378"/>
      <c r="F78" s="379"/>
      <c r="G78" s="379"/>
      <c r="H78" s="379"/>
      <c r="I78" s="379"/>
      <c r="J78" s="346"/>
      <c r="K78" s="344"/>
    </row>
    <row r="79" spans="1:11" s="383" customFormat="1" ht="21.75" customHeight="1">
      <c r="A79" s="385"/>
      <c r="B79" s="386"/>
      <c r="C79" s="387" t="s">
        <v>124</v>
      </c>
      <c r="D79" s="388"/>
      <c r="E79" s="389"/>
      <c r="F79" s="390"/>
      <c r="G79" s="391">
        <f>SUM(G70:G78)</f>
        <v>195358.9</v>
      </c>
      <c r="H79" s="392"/>
      <c r="I79" s="391">
        <f>SUM(I70:I78)</f>
        <v>36961.199999999997</v>
      </c>
      <c r="J79" s="393">
        <f>SUM(J70:J78)</f>
        <v>232320.1</v>
      </c>
      <c r="K79" s="394"/>
    </row>
    <row r="80" spans="1:11" s="383" customFormat="1" ht="21.75" customHeight="1">
      <c r="A80" s="328"/>
      <c r="B80" s="395"/>
      <c r="C80" s="396" t="s">
        <v>125</v>
      </c>
      <c r="D80" s="397"/>
      <c r="E80" s="330"/>
      <c r="F80" s="398"/>
      <c r="G80" s="399"/>
      <c r="H80" s="400"/>
      <c r="I80" s="399"/>
      <c r="J80" s="401">
        <f>ROUNDDOWN(J79,-1)</f>
        <v>232320</v>
      </c>
      <c r="K80" s="402"/>
    </row>
    <row r="81" spans="1:11" ht="21.75" customHeight="1">
      <c r="J81" s="309"/>
      <c r="K81" s="309"/>
    </row>
    <row r="82" spans="1:11" ht="21.75" customHeight="1">
      <c r="J82" s="309"/>
      <c r="K82" s="309"/>
    </row>
    <row r="83" spans="1:11" ht="21.75" customHeight="1">
      <c r="A83" s="48" t="s">
        <v>33</v>
      </c>
      <c r="B83" s="75" t="s">
        <v>42</v>
      </c>
      <c r="C83" s="47"/>
      <c r="D83" s="48" t="s">
        <v>35</v>
      </c>
      <c r="E83" s="75" t="s">
        <v>43</v>
      </c>
      <c r="F83" s="50"/>
      <c r="G83" s="47"/>
      <c r="H83"/>
      <c r="I83"/>
      <c r="J83"/>
      <c r="K83" s="309"/>
    </row>
    <row r="84" spans="1:11" ht="21.75" customHeight="1">
      <c r="A84"/>
      <c r="B84" s="76" t="s">
        <v>44</v>
      </c>
      <c r="C84" s="52"/>
      <c r="D84"/>
      <c r="E84" s="49" t="s">
        <v>45</v>
      </c>
      <c r="F84"/>
      <c r="G84" s="47"/>
      <c r="H84"/>
      <c r="I84"/>
      <c r="J84"/>
      <c r="K84" s="309"/>
    </row>
    <row r="85" spans="1:11" ht="21.75" customHeight="1">
      <c r="A85"/>
      <c r="B85" s="210" t="s">
        <v>46</v>
      </c>
      <c r="C85" s="52"/>
      <c r="D85"/>
      <c r="E85" s="75" t="s">
        <v>173</v>
      </c>
      <c r="F85"/>
      <c r="G85" s="47"/>
      <c r="H85"/>
      <c r="I85"/>
      <c r="J85"/>
      <c r="K85" s="309"/>
    </row>
    <row r="86" spans="1:11" ht="21.75" customHeight="1">
      <c r="A86"/>
      <c r="B86" s="49"/>
      <c r="C86" s="50"/>
      <c r="D86"/>
      <c r="E86" s="49" t="s">
        <v>47</v>
      </c>
      <c r="F86" s="50"/>
      <c r="G86"/>
      <c r="H86"/>
      <c r="I86"/>
      <c r="J86"/>
      <c r="K86" s="383"/>
    </row>
    <row r="87" spans="1:11" ht="18" customHeight="1">
      <c r="A87" s="48"/>
      <c r="B87" s="49" t="s">
        <v>34</v>
      </c>
      <c r="C87" s="50"/>
      <c r="D87" s="48" t="s">
        <v>48</v>
      </c>
      <c r="E87" s="49" t="s">
        <v>49</v>
      </c>
      <c r="F87"/>
      <c r="G87"/>
      <c r="H87"/>
      <c r="I87"/>
      <c r="J87"/>
      <c r="K87" s="314"/>
    </row>
    <row r="88" spans="1:11" ht="21" customHeight="1">
      <c r="A88"/>
      <c r="B88" s="51"/>
      <c r="C88"/>
      <c r="D88" t="s">
        <v>48</v>
      </c>
      <c r="E88" s="49" t="s">
        <v>50</v>
      </c>
      <c r="F88"/>
      <c r="G88"/>
      <c r="H88"/>
      <c r="I88"/>
      <c r="J88"/>
      <c r="K88" s="314"/>
    </row>
    <row r="89" spans="1:11" ht="18.75" customHeight="1">
      <c r="A89"/>
      <c r="B89" s="49"/>
      <c r="C89" s="50"/>
      <c r="D89" s="50" t="s">
        <v>51</v>
      </c>
      <c r="E89" t="s">
        <v>52</v>
      </c>
      <c r="F89" s="38"/>
      <c r="G89"/>
      <c r="H89"/>
      <c r="I89"/>
      <c r="J89"/>
      <c r="K89" s="314"/>
    </row>
    <row r="90" spans="1:11" ht="21.75" customHeight="1">
      <c r="A90"/>
      <c r="B90"/>
      <c r="C90"/>
      <c r="D90" s="50"/>
      <c r="E90"/>
      <c r="F90" s="38"/>
      <c r="G90"/>
      <c r="H90"/>
      <c r="I90"/>
      <c r="J90"/>
      <c r="K90" s="309"/>
    </row>
    <row r="91" spans="1:11" ht="21.75" customHeight="1">
      <c r="J91" s="309"/>
      <c r="K91" s="309"/>
    </row>
    <row r="92" spans="1:11" ht="21.75" customHeight="1">
      <c r="J92" s="309"/>
      <c r="K92" s="309"/>
    </row>
    <row r="93" spans="1:11" ht="21.75" customHeight="1">
      <c r="J93" s="309"/>
      <c r="K93" s="309"/>
    </row>
    <row r="94" spans="1:11">
      <c r="J94" s="309"/>
      <c r="K94" s="309"/>
    </row>
    <row r="95" spans="1:11">
      <c r="J95" s="309"/>
      <c r="K95" s="309"/>
    </row>
    <row r="96" spans="1:11">
      <c r="J96" s="309"/>
      <c r="K96" s="309"/>
    </row>
    <row r="97" spans="10:11">
      <c r="J97" s="309"/>
      <c r="K97" s="309"/>
    </row>
    <row r="98" spans="10:11">
      <c r="J98" s="309"/>
      <c r="K98" s="309"/>
    </row>
    <row r="99" spans="10:11">
      <c r="J99" s="309"/>
      <c r="K99" s="309"/>
    </row>
    <row r="100" spans="10:11">
      <c r="J100" s="309"/>
      <c r="K100" s="309"/>
    </row>
    <row r="101" spans="10:11">
      <c r="J101" s="309"/>
      <c r="K101" s="309"/>
    </row>
    <row r="102" spans="10:11">
      <c r="J102" s="309"/>
      <c r="K102" s="309"/>
    </row>
    <row r="103" spans="10:11">
      <c r="J103" s="309"/>
      <c r="K103" s="309"/>
    </row>
    <row r="104" spans="10:11">
      <c r="J104" s="309"/>
      <c r="K104" s="309"/>
    </row>
    <row r="105" spans="10:11">
      <c r="J105" s="309"/>
      <c r="K105" s="309"/>
    </row>
    <row r="106" spans="10:11">
      <c r="J106" s="309"/>
      <c r="K106" s="309"/>
    </row>
    <row r="107" spans="10:11">
      <c r="J107" s="309"/>
      <c r="K107" s="309"/>
    </row>
    <row r="108" spans="10:11">
      <c r="J108" s="309"/>
      <c r="K108" s="309"/>
    </row>
    <row r="109" spans="10:11">
      <c r="J109" s="309"/>
      <c r="K109" s="309"/>
    </row>
    <row r="110" spans="10:11">
      <c r="J110" s="309"/>
      <c r="K110" s="309"/>
    </row>
    <row r="111" spans="10:11">
      <c r="J111" s="309"/>
      <c r="K111" s="309"/>
    </row>
    <row r="112" spans="10:11">
      <c r="J112" s="309"/>
      <c r="K112" s="309"/>
    </row>
    <row r="113" spans="10:11">
      <c r="J113" s="309"/>
      <c r="K113" s="309"/>
    </row>
    <row r="114" spans="10:11">
      <c r="J114" s="309"/>
      <c r="K114" s="309"/>
    </row>
    <row r="115" spans="10:11">
      <c r="J115" s="309"/>
      <c r="K115" s="309"/>
    </row>
    <row r="116" spans="10:11">
      <c r="J116" s="309"/>
      <c r="K116" s="309"/>
    </row>
    <row r="117" spans="10:11">
      <c r="J117" s="309"/>
      <c r="K117" s="309"/>
    </row>
    <row r="118" spans="10:11">
      <c r="J118" s="309"/>
      <c r="K118" s="309"/>
    </row>
    <row r="119" spans="10:11">
      <c r="J119" s="309"/>
      <c r="K119" s="309"/>
    </row>
    <row r="120" spans="10:11">
      <c r="J120" s="309"/>
      <c r="K120" s="309"/>
    </row>
    <row r="121" spans="10:11">
      <c r="J121" s="309"/>
      <c r="K121" s="309"/>
    </row>
    <row r="122" spans="10:11">
      <c r="J122" s="309"/>
      <c r="K122" s="309"/>
    </row>
    <row r="123" spans="10:11">
      <c r="J123" s="309"/>
      <c r="K123" s="309"/>
    </row>
    <row r="124" spans="10:11">
      <c r="J124" s="309"/>
      <c r="K124" s="309"/>
    </row>
    <row r="125" spans="10:11">
      <c r="J125" s="309"/>
      <c r="K125" s="309"/>
    </row>
    <row r="126" spans="10:11">
      <c r="J126" s="309"/>
      <c r="K126" s="309"/>
    </row>
    <row r="127" spans="10:11">
      <c r="J127" s="309"/>
      <c r="K127" s="309"/>
    </row>
    <row r="128" spans="10:11">
      <c r="J128" s="309"/>
      <c r="K128" s="309"/>
    </row>
    <row r="129" spans="10:11">
      <c r="J129" s="309"/>
      <c r="K129" s="309"/>
    </row>
    <row r="130" spans="10:11">
      <c r="J130" s="309"/>
      <c r="K130" s="309"/>
    </row>
    <row r="131" spans="10:11">
      <c r="J131" s="309"/>
      <c r="K131" s="309"/>
    </row>
    <row r="132" spans="10:11">
      <c r="J132" s="309"/>
      <c r="K132" s="309"/>
    </row>
    <row r="133" spans="10:11">
      <c r="J133" s="309"/>
      <c r="K133" s="309"/>
    </row>
    <row r="134" spans="10:11">
      <c r="J134" s="309"/>
      <c r="K134" s="309"/>
    </row>
    <row r="135" spans="10:11">
      <c r="J135" s="309"/>
      <c r="K135" s="309"/>
    </row>
    <row r="136" spans="10:11">
      <c r="J136" s="309"/>
      <c r="K136" s="309"/>
    </row>
    <row r="137" spans="10:11">
      <c r="J137" s="309"/>
      <c r="K137" s="309"/>
    </row>
    <row r="138" spans="10:11">
      <c r="J138" s="309"/>
      <c r="K138" s="309"/>
    </row>
    <row r="139" spans="10:11">
      <c r="J139" s="309"/>
      <c r="K139" s="309"/>
    </row>
    <row r="140" spans="10:11">
      <c r="J140" s="309"/>
      <c r="K140" s="309"/>
    </row>
    <row r="141" spans="10:11">
      <c r="J141" s="309"/>
      <c r="K141" s="309"/>
    </row>
    <row r="142" spans="10:11">
      <c r="J142" s="309"/>
      <c r="K142" s="309"/>
    </row>
    <row r="143" spans="10:11">
      <c r="J143" s="309"/>
      <c r="K143" s="309"/>
    </row>
    <row r="144" spans="10:11">
      <c r="J144" s="309"/>
      <c r="K144" s="309"/>
    </row>
    <row r="145" spans="10:11">
      <c r="J145" s="309"/>
      <c r="K145" s="309"/>
    </row>
    <row r="146" spans="10:11">
      <c r="J146" s="309"/>
      <c r="K146" s="309"/>
    </row>
    <row r="147" spans="10:11">
      <c r="J147" s="309"/>
      <c r="K147" s="309"/>
    </row>
    <row r="148" spans="10:11">
      <c r="J148" s="309"/>
      <c r="K148" s="309"/>
    </row>
    <row r="149" spans="10:11">
      <c r="J149" s="309"/>
      <c r="K149" s="309"/>
    </row>
    <row r="150" spans="10:11">
      <c r="J150" s="309"/>
      <c r="K150" s="309"/>
    </row>
    <row r="151" spans="10:11">
      <c r="J151" s="309"/>
      <c r="K151" s="309"/>
    </row>
    <row r="152" spans="10:11">
      <c r="J152" s="309"/>
      <c r="K152" s="309"/>
    </row>
    <row r="153" spans="10:11">
      <c r="J153" s="309"/>
      <c r="K153" s="309"/>
    </row>
    <row r="154" spans="10:11">
      <c r="J154" s="309"/>
      <c r="K154" s="309"/>
    </row>
    <row r="155" spans="10:11">
      <c r="J155" s="309"/>
      <c r="K155" s="309"/>
    </row>
    <row r="156" spans="10:11">
      <c r="J156" s="309"/>
      <c r="K156" s="309"/>
    </row>
    <row r="157" spans="10:11">
      <c r="J157" s="309"/>
      <c r="K157" s="309"/>
    </row>
    <row r="158" spans="10:11">
      <c r="J158" s="309"/>
      <c r="K158" s="309"/>
    </row>
    <row r="159" spans="10:11">
      <c r="J159" s="309"/>
      <c r="K159" s="309"/>
    </row>
  </sheetData>
  <pageMargins left="0.19685039370078741" right="0.19685039370078741" top="0.78740157480314965" bottom="0.78740157480314965" header="0.39370078740157483" footer="0.39370078740157483"/>
  <pageSetup paperSize="9" scale="85" orientation="portrait" horizontalDpi="300" verticalDpi="300" r:id="rId1"/>
  <headerFooter alignWithMargins="0">
    <oddHeader>&amp;Rแบบ ปร.4 แผ่นที่ &amp;P/3</oddHeader>
    <oddFooter>&amp;L&amp;F&amp;C1211010&amp;R&amp;D</oddFooter>
  </headerFooter>
  <rowBreaks count="2" manualBreakCount="2">
    <brk id="38" max="16383" man="1"/>
    <brk id="69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107"/>
  <sheetViews>
    <sheetView view="pageBreakPreview" zoomScaleNormal="75" zoomScaleSheetLayoutView="100" workbookViewId="0">
      <selection activeCell="B2" sqref="B2"/>
    </sheetView>
  </sheetViews>
  <sheetFormatPr defaultRowHeight="21.75"/>
  <cols>
    <col min="1" max="1" width="15.85546875" style="264" customWidth="1"/>
    <col min="2" max="2" width="63.42578125" style="244" customWidth="1"/>
    <col min="3" max="3" width="33.85546875" style="244" customWidth="1"/>
    <col min="4" max="5" width="7.7109375" style="264" customWidth="1"/>
    <col min="6" max="11" width="11.7109375" style="264" customWidth="1"/>
    <col min="12" max="16384" width="9.140625" style="264"/>
  </cols>
  <sheetData>
    <row r="1" spans="1:11" s="220" customFormat="1" ht="21.75" customHeight="1">
      <c r="A1" s="212" t="s">
        <v>110</v>
      </c>
      <c r="B1" s="213"/>
      <c r="C1" s="214" t="s">
        <v>111</v>
      </c>
      <c r="D1" s="215"/>
      <c r="E1" s="213"/>
      <c r="F1" s="216"/>
      <c r="G1" s="217"/>
      <c r="H1" s="217"/>
      <c r="I1" s="216"/>
      <c r="J1" s="218"/>
      <c r="K1" s="219"/>
    </row>
    <row r="2" spans="1:11" s="220" customFormat="1" ht="21.75" customHeight="1">
      <c r="A2" s="212" t="str">
        <f>'[2]แบบ ปร.6'!$A$2</f>
        <v>สถานที่ก่อสร้าง</v>
      </c>
      <c r="B2" s="292" t="s">
        <v>127</v>
      </c>
      <c r="C2" s="221"/>
      <c r="D2" s="222"/>
      <c r="E2" s="213"/>
      <c r="F2" s="223" t="s">
        <v>6</v>
      </c>
      <c r="G2" s="224" t="s">
        <v>112</v>
      </c>
      <c r="H2" s="224"/>
      <c r="I2" s="223" t="s">
        <v>113</v>
      </c>
      <c r="J2" s="225"/>
      <c r="K2" s="226"/>
    </row>
    <row r="3" spans="1:11" s="220" customFormat="1" ht="21.75" customHeight="1">
      <c r="A3" s="212" t="s">
        <v>114</v>
      </c>
      <c r="B3" s="214" t="str">
        <f>'[2]แบบ ปร.6'!$A$4</f>
        <v>สำนักบริหารจัดการน้ำ  กรมทรัพยากรน้ำ</v>
      </c>
      <c r="C3" s="214" t="s">
        <v>128</v>
      </c>
      <c r="D3" s="222" t="s">
        <v>129</v>
      </c>
      <c r="E3" s="213"/>
      <c r="F3" s="223"/>
      <c r="G3" s="224"/>
      <c r="H3" s="224"/>
      <c r="I3" s="223"/>
      <c r="J3" s="225"/>
      <c r="K3" s="226"/>
    </row>
    <row r="4" spans="1:11" s="220" customFormat="1" ht="21.75" customHeight="1">
      <c r="A4" s="212" t="s">
        <v>115</v>
      </c>
      <c r="B4" s="213" t="s">
        <v>130</v>
      </c>
      <c r="C4" s="221"/>
      <c r="D4" s="222"/>
      <c r="E4" s="213"/>
      <c r="F4" s="223" t="s">
        <v>126</v>
      </c>
      <c r="G4" s="227"/>
      <c r="H4" s="228"/>
      <c r="I4" s="216"/>
      <c r="J4" s="218"/>
      <c r="K4" s="219"/>
    </row>
    <row r="5" spans="1:11" s="220" customFormat="1" ht="21.75" customHeight="1">
      <c r="A5" s="229"/>
      <c r="B5" s="230"/>
      <c r="C5" s="230"/>
      <c r="D5" s="231"/>
      <c r="E5" s="230"/>
      <c r="F5" s="232"/>
      <c r="G5" s="233"/>
      <c r="H5" s="233"/>
      <c r="I5" s="232"/>
      <c r="J5" s="234"/>
    </row>
    <row r="6" spans="1:11" s="244" customFormat="1" ht="21.75" customHeight="1">
      <c r="A6" s="235" t="s">
        <v>13</v>
      </c>
      <c r="B6" s="236" t="s">
        <v>14</v>
      </c>
      <c r="C6" s="237"/>
      <c r="D6" s="238" t="s">
        <v>117</v>
      </c>
      <c r="E6" s="239"/>
      <c r="F6" s="240" t="s">
        <v>118</v>
      </c>
      <c r="G6" s="241"/>
      <c r="H6" s="240" t="s">
        <v>119</v>
      </c>
      <c r="I6" s="242"/>
      <c r="J6" s="243" t="s">
        <v>120</v>
      </c>
      <c r="K6" s="235" t="s">
        <v>18</v>
      </c>
    </row>
    <row r="7" spans="1:11" s="244" customFormat="1" ht="21.75" customHeight="1">
      <c r="A7" s="245"/>
      <c r="B7" s="246"/>
      <c r="C7" s="247"/>
      <c r="D7" s="248"/>
      <c r="E7" s="249"/>
      <c r="F7" s="250" t="s">
        <v>121</v>
      </c>
      <c r="G7" s="251" t="s">
        <v>122</v>
      </c>
      <c r="H7" s="250" t="s">
        <v>121</v>
      </c>
      <c r="I7" s="252" t="s">
        <v>122</v>
      </c>
      <c r="J7" s="245" t="s">
        <v>123</v>
      </c>
      <c r="K7" s="253"/>
    </row>
    <row r="8" spans="1:11" ht="21.75" customHeight="1">
      <c r="A8" s="254">
        <v>1</v>
      </c>
      <c r="B8" s="255" t="str">
        <f>[5]งานดิน!$B$8</f>
        <v xml:space="preserve">ทดสอบดินวิธี Boring Test (SPT.) </v>
      </c>
      <c r="C8" s="256"/>
      <c r="D8" s="257">
        <v>1</v>
      </c>
      <c r="E8" s="258" t="str">
        <f t="array" ref="E8:F8">[5]งานดิน!$C$8:$D$8</f>
        <v>จุด</v>
      </c>
      <c r="F8" s="259" t="str">
        <v>-</v>
      </c>
      <c r="G8" s="260" t="str">
        <f>IF(F8="-","-",D8*F8)</f>
        <v>-</v>
      </c>
      <c r="H8" s="261">
        <f>[5]งานดิน!$E$8</f>
        <v>16000</v>
      </c>
      <c r="I8" s="260">
        <f>IF(H8="-","-",H8*D8)</f>
        <v>16000</v>
      </c>
      <c r="J8" s="262">
        <f>SUM(G8,I8)</f>
        <v>16000</v>
      </c>
      <c r="K8" s="263"/>
    </row>
    <row r="9" spans="1:11" ht="21.75" customHeight="1">
      <c r="A9" s="254"/>
      <c r="B9" s="265"/>
      <c r="C9" s="266"/>
      <c r="D9" s="267"/>
      <c r="E9" s="258"/>
      <c r="F9" s="259"/>
      <c r="G9" s="268"/>
      <c r="H9" s="261"/>
      <c r="I9" s="268"/>
      <c r="J9" s="269"/>
      <c r="K9" s="269"/>
    </row>
    <row r="10" spans="1:11" ht="21.75" customHeight="1">
      <c r="A10" s="254"/>
      <c r="B10" s="265"/>
      <c r="C10" s="266"/>
      <c r="D10" s="267"/>
      <c r="E10" s="258"/>
      <c r="F10" s="259"/>
      <c r="G10" s="268"/>
      <c r="H10" s="261"/>
      <c r="I10" s="268"/>
      <c r="J10" s="269"/>
      <c r="K10" s="269"/>
    </row>
    <row r="11" spans="1:11" ht="21.75" customHeight="1">
      <c r="A11" s="254"/>
      <c r="B11" s="265"/>
      <c r="C11" s="266"/>
      <c r="D11" s="267"/>
      <c r="E11" s="258"/>
      <c r="F11" s="259"/>
      <c r="G11" s="268"/>
      <c r="H11" s="261"/>
      <c r="I11" s="268"/>
      <c r="J11" s="269"/>
      <c r="K11" s="269"/>
    </row>
    <row r="12" spans="1:11" s="244" customFormat="1" ht="21.75" customHeight="1">
      <c r="A12" s="270"/>
      <c r="B12" s="271"/>
      <c r="C12" s="272" t="s">
        <v>124</v>
      </c>
      <c r="D12" s="273"/>
      <c r="E12" s="274"/>
      <c r="F12" s="275"/>
      <c r="G12" s="276">
        <f>SUM(G8:G11)</f>
        <v>0</v>
      </c>
      <c r="H12" s="277"/>
      <c r="I12" s="276">
        <f>SUM(I8:I11)</f>
        <v>16000</v>
      </c>
      <c r="J12" s="276">
        <f>SUM(J8:J11)</f>
        <v>16000</v>
      </c>
      <c r="K12" s="278"/>
    </row>
    <row r="13" spans="1:11" ht="21.75" customHeight="1">
      <c r="A13" s="245"/>
      <c r="B13" s="279"/>
      <c r="C13" s="280" t="s">
        <v>125</v>
      </c>
      <c r="D13" s="281"/>
      <c r="E13" s="247"/>
      <c r="F13" s="282"/>
      <c r="G13" s="283"/>
      <c r="H13" s="284"/>
      <c r="I13" s="283"/>
      <c r="J13" s="283">
        <f>ROUNDDOWN(J12,0)</f>
        <v>16000</v>
      </c>
      <c r="K13" s="285"/>
    </row>
    <row r="14" spans="1:11" ht="21.75" customHeight="1">
      <c r="A14" s="244"/>
      <c r="B14" s="286"/>
      <c r="C14" s="286"/>
      <c r="D14" s="287"/>
      <c r="E14" s="286"/>
      <c r="F14" s="288"/>
      <c r="G14" s="289"/>
      <c r="H14" s="290"/>
      <c r="I14" s="290"/>
    </row>
    <row r="15" spans="1:11" ht="21.75" customHeight="1">
      <c r="A15" s="48" t="s">
        <v>33</v>
      </c>
      <c r="B15" s="75" t="s">
        <v>42</v>
      </c>
      <c r="C15" s="47"/>
      <c r="D15" s="48" t="s">
        <v>35</v>
      </c>
      <c r="E15" s="75" t="s">
        <v>43</v>
      </c>
      <c r="F15" s="50"/>
      <c r="G15" s="47"/>
      <c r="H15"/>
      <c r="I15"/>
      <c r="J15"/>
    </row>
    <row r="16" spans="1:11" ht="21.75" customHeight="1">
      <c r="A16" s="211" t="s">
        <v>148</v>
      </c>
      <c r="B16" s="76"/>
      <c r="C16" s="52"/>
      <c r="D16"/>
      <c r="E16" s="49" t="s">
        <v>45</v>
      </c>
      <c r="F16"/>
      <c r="G16" s="47"/>
      <c r="H16"/>
      <c r="I16"/>
      <c r="J16"/>
    </row>
    <row r="17" spans="1:11" ht="21.75" customHeight="1">
      <c r="A17"/>
      <c r="B17" s="210" t="s">
        <v>46</v>
      </c>
      <c r="C17" s="52"/>
      <c r="D17"/>
      <c r="E17" s="75" t="s">
        <v>173</v>
      </c>
      <c r="F17"/>
      <c r="G17" s="47"/>
      <c r="H17"/>
      <c r="I17"/>
      <c r="J17"/>
    </row>
    <row r="18" spans="1:11" ht="21.75" customHeight="1">
      <c r="A18"/>
      <c r="B18" s="49"/>
      <c r="C18" s="50"/>
      <c r="D18"/>
      <c r="E18" s="49" t="s">
        <v>47</v>
      </c>
      <c r="F18" s="50"/>
      <c r="G18"/>
      <c r="H18"/>
      <c r="I18"/>
      <c r="J18"/>
      <c r="K18" s="291"/>
    </row>
    <row r="19" spans="1:11" ht="21.75" customHeight="1">
      <c r="A19" s="48"/>
      <c r="B19" s="49" t="s">
        <v>34</v>
      </c>
      <c r="C19" s="50"/>
      <c r="D19" s="48" t="s">
        <v>48</v>
      </c>
      <c r="E19" s="49" t="s">
        <v>49</v>
      </c>
      <c r="F19"/>
      <c r="G19"/>
      <c r="H19"/>
      <c r="I19"/>
      <c r="J19"/>
      <c r="K19" s="231"/>
    </row>
    <row r="20" spans="1:11" ht="21.75" customHeight="1">
      <c r="A20"/>
      <c r="B20" s="51"/>
      <c r="C20"/>
      <c r="D20" t="s">
        <v>48</v>
      </c>
      <c r="E20" s="49" t="s">
        <v>50</v>
      </c>
      <c r="F20"/>
      <c r="G20"/>
      <c r="H20"/>
      <c r="I20"/>
      <c r="J20"/>
      <c r="K20" s="231"/>
    </row>
    <row r="21" spans="1:11" ht="21.75" customHeight="1">
      <c r="A21"/>
      <c r="B21" s="49"/>
      <c r="C21" s="50"/>
      <c r="D21" s="50" t="s">
        <v>51</v>
      </c>
      <c r="E21" t="s">
        <v>52</v>
      </c>
      <c r="F21" s="38"/>
      <c r="G21"/>
      <c r="H21"/>
      <c r="I21"/>
      <c r="J21"/>
      <c r="K21" s="231"/>
    </row>
    <row r="22" spans="1:11" ht="21.75" customHeight="1">
      <c r="A22"/>
      <c r="B22"/>
      <c r="C22"/>
      <c r="D22" s="50"/>
      <c r="E22"/>
      <c r="F22" s="38"/>
      <c r="G22"/>
      <c r="H22"/>
      <c r="I22"/>
      <c r="J22"/>
      <c r="K22" s="231"/>
    </row>
    <row r="23" spans="1:11" ht="21.75" customHeight="1"/>
    <row r="24" spans="1:11" ht="21.75" customHeight="1"/>
    <row r="25" spans="1:11" ht="21.75" customHeight="1"/>
    <row r="26" spans="1:11" ht="21.75" customHeight="1"/>
    <row r="27" spans="1:11" ht="21.75" customHeight="1"/>
    <row r="28" spans="1:11" ht="21.75" customHeight="1"/>
    <row r="29" spans="1:11" ht="21.75" customHeight="1"/>
    <row r="30" spans="1:11" ht="21.75" customHeight="1"/>
    <row r="31" spans="1:11" ht="21.75" customHeight="1"/>
    <row r="32" spans="1:11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  <row r="61" ht="21.75" customHeight="1"/>
    <row r="62" ht="21.75" customHeight="1"/>
    <row r="63" ht="21.75" customHeight="1"/>
    <row r="64" ht="21.75" customHeight="1"/>
    <row r="65" ht="21.75" customHeight="1"/>
    <row r="66" ht="21.75" customHeight="1"/>
    <row r="67" ht="21.75" customHeight="1"/>
    <row r="68" ht="21.75" customHeight="1"/>
    <row r="69" ht="21.75" customHeight="1"/>
    <row r="70" ht="21.75" customHeight="1"/>
    <row r="71" ht="21.75" customHeight="1"/>
    <row r="72" ht="21.75" customHeight="1"/>
    <row r="73" ht="21.75" customHeight="1"/>
    <row r="74" ht="21.75" customHeight="1"/>
    <row r="75" ht="21.75" customHeight="1"/>
    <row r="76" ht="21.75" customHeight="1"/>
    <row r="77" ht="21.75" customHeight="1"/>
    <row r="78" ht="21.75" customHeight="1"/>
    <row r="79" ht="21.75" customHeight="1"/>
    <row r="80" ht="21.75" customHeight="1"/>
    <row r="81" ht="21.75" customHeight="1"/>
    <row r="82" ht="21.75" customHeight="1"/>
    <row r="83" ht="21.75" customHeight="1"/>
    <row r="84" ht="21.75" customHeight="1"/>
    <row r="85" ht="21.75" customHeight="1"/>
    <row r="86" ht="21.75" customHeight="1"/>
    <row r="87" ht="21.75" customHeight="1"/>
    <row r="88" ht="21.75" customHeight="1"/>
    <row r="89" ht="21.75" customHeight="1"/>
    <row r="90" ht="21.75" customHeight="1"/>
    <row r="91" ht="21.75" customHeight="1"/>
    <row r="92" ht="21.75" customHeight="1"/>
    <row r="93" ht="21.75" customHeight="1"/>
    <row r="94" ht="21.75" customHeight="1"/>
    <row r="95" ht="21.75" customHeight="1"/>
    <row r="96" ht="21.75" customHeight="1"/>
    <row r="97" ht="21.75" customHeight="1"/>
    <row r="98" ht="21.75" customHeight="1"/>
    <row r="99" ht="21.75" customHeight="1"/>
    <row r="100" ht="21.75" customHeight="1"/>
    <row r="101" ht="21.75" customHeight="1"/>
    <row r="102" ht="21.75" customHeight="1"/>
    <row r="103" ht="21.75" customHeight="1"/>
    <row r="104" ht="21.75" customHeight="1"/>
    <row r="105" ht="21.75" customHeight="1"/>
    <row r="106" ht="21.75" customHeight="1"/>
    <row r="107" ht="21.75" customHeight="1"/>
  </sheetData>
  <printOptions horizontalCentered="1"/>
  <pageMargins left="0.78740157480314965" right="0.39370078740157483" top="0.78740157480314965" bottom="0.78740157480314965" header="0.39370078740157483" footer="0.39370078740157483"/>
  <pageSetup paperSize="9" scale="73" orientation="landscape" horizontalDpi="4294967295" r:id="rId1"/>
  <headerFooter alignWithMargins="0">
    <oddHeader>&amp;Rแบบ ปร.4 แผ่นที่ &amp;P/1</oddHeader>
    <oddFooter>&amp;L&amp;F&amp;C&amp;A&amp;R&amp;D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indexed="10"/>
  </sheetPr>
  <dimension ref="A1:R59"/>
  <sheetViews>
    <sheetView view="pageBreakPreview" zoomScaleNormal="75" zoomScaleSheetLayoutView="100" workbookViewId="0">
      <selection activeCell="M53" sqref="M53"/>
    </sheetView>
  </sheetViews>
  <sheetFormatPr defaultRowHeight="23.25"/>
  <cols>
    <col min="1" max="1" width="2.5703125" style="77" customWidth="1"/>
    <col min="2" max="2" width="4" style="77" customWidth="1"/>
    <col min="3" max="3" width="7.7109375" style="77" customWidth="1"/>
    <col min="4" max="4" width="3.7109375" style="77" customWidth="1"/>
    <col min="5" max="5" width="16.7109375" style="77" customWidth="1"/>
    <col min="6" max="6" width="15.140625" style="77" customWidth="1"/>
    <col min="7" max="7" width="9.28515625" style="77" customWidth="1"/>
    <col min="8" max="8" width="12" style="77" customWidth="1"/>
    <col min="9" max="9" width="7.85546875" style="77" customWidth="1"/>
    <col min="10" max="10" width="6.85546875" style="77" customWidth="1"/>
    <col min="11" max="11" width="11.28515625" style="77" customWidth="1"/>
    <col min="12" max="12" width="4.42578125" style="77" customWidth="1"/>
    <col min="13" max="13" width="10.42578125" style="77" customWidth="1"/>
    <col min="14" max="14" width="15.7109375" style="77" customWidth="1"/>
    <col min="15" max="15" width="14.42578125" style="77" hidden="1" customWidth="1"/>
    <col min="16" max="16" width="17.85546875" style="77" customWidth="1"/>
    <col min="17" max="18" width="10.5703125" style="77" bestFit="1" customWidth="1"/>
    <col min="19" max="16384" width="9.140625" style="77"/>
  </cols>
  <sheetData>
    <row r="1" spans="1:15" ht="23.25" customHeight="1">
      <c r="H1" s="78"/>
      <c r="M1" s="79" t="s">
        <v>53</v>
      </c>
    </row>
    <row r="2" spans="1:15" ht="6" customHeight="1"/>
    <row r="3" spans="1:15" s="82" customFormat="1" ht="23.25" customHeight="1">
      <c r="A3" s="80" t="s">
        <v>54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15" s="82" customFormat="1" ht="6" customHeight="1">
      <c r="A4" s="80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5">
      <c r="A5" s="83" t="s">
        <v>55</v>
      </c>
      <c r="B5" s="84"/>
      <c r="C5" s="84"/>
      <c r="D5" s="84"/>
      <c r="E5" s="83" t="s">
        <v>36</v>
      </c>
      <c r="F5" s="84"/>
      <c r="G5" s="84"/>
      <c r="H5" s="83"/>
      <c r="K5" s="84"/>
      <c r="L5" s="85"/>
      <c r="N5" s="79"/>
    </row>
    <row r="6" spans="1:15">
      <c r="A6" s="86"/>
      <c r="B6" s="86" t="s">
        <v>56</v>
      </c>
      <c r="C6" s="86"/>
      <c r="D6" s="86"/>
      <c r="E6" s="6" t="s">
        <v>3</v>
      </c>
      <c r="F6" s="87"/>
      <c r="G6" s="86"/>
      <c r="H6" s="86"/>
      <c r="I6" s="86"/>
      <c r="J6" s="86"/>
      <c r="K6" s="86"/>
      <c r="L6" s="86"/>
      <c r="M6" s="86"/>
      <c r="N6" s="86"/>
      <c r="O6" s="88" t="s">
        <v>57</v>
      </c>
    </row>
    <row r="7" spans="1:15">
      <c r="A7" s="86"/>
      <c r="B7" s="86" t="s">
        <v>4</v>
      </c>
      <c r="C7" s="86"/>
      <c r="D7" s="86"/>
      <c r="E7" s="86" t="s">
        <v>36</v>
      </c>
      <c r="F7" s="86"/>
      <c r="G7" s="86"/>
      <c r="H7" s="86"/>
      <c r="I7" s="86"/>
      <c r="J7" s="86"/>
      <c r="K7" s="86"/>
      <c r="L7" s="86"/>
      <c r="M7" s="86"/>
      <c r="N7" s="89"/>
    </row>
    <row r="8" spans="1:15">
      <c r="A8" s="86"/>
      <c r="B8" s="86" t="s">
        <v>58</v>
      </c>
      <c r="C8" s="86"/>
      <c r="D8" s="86"/>
      <c r="E8" s="54" t="s">
        <v>37</v>
      </c>
      <c r="F8" s="3"/>
      <c r="G8" s="3"/>
      <c r="H8" s="86"/>
      <c r="I8" s="86"/>
      <c r="J8" s="86"/>
      <c r="K8" s="86"/>
      <c r="L8" s="86"/>
      <c r="M8" s="86"/>
      <c r="N8" s="89"/>
    </row>
    <row r="9" spans="1:15">
      <c r="A9" s="86"/>
      <c r="B9" s="86" t="s">
        <v>59</v>
      </c>
      <c r="C9" s="86"/>
      <c r="D9" s="86"/>
      <c r="E9" s="86"/>
      <c r="F9" s="86"/>
      <c r="G9" s="86"/>
      <c r="H9" s="86" t="s">
        <v>106</v>
      </c>
      <c r="I9" s="86"/>
      <c r="J9" s="86"/>
      <c r="K9" s="86"/>
      <c r="L9" s="86"/>
      <c r="M9" s="86"/>
      <c r="N9" s="89"/>
    </row>
    <row r="10" spans="1:15">
      <c r="A10" s="86"/>
      <c r="B10" s="86" t="s">
        <v>6</v>
      </c>
      <c r="C10" s="86"/>
      <c r="D10" s="91"/>
      <c r="E10" s="92" t="str">
        <f>'[2]ปร.5 บาดาลขนาดใหญ่'!B7</f>
        <v>1211010,2111100,3111030,412003,911001,911005-911007,921001,991002 พร้อมด้วยรายการฯ เฉพาะแห่ง,รายการฯ ทั่วไป และ.................</v>
      </c>
      <c r="F10" s="86"/>
      <c r="G10" s="86"/>
      <c r="H10" s="86"/>
      <c r="I10" s="86"/>
      <c r="J10" s="86"/>
      <c r="K10" s="86"/>
      <c r="L10" s="86"/>
      <c r="M10" s="86"/>
      <c r="N10" s="89"/>
    </row>
    <row r="11" spans="1:15">
      <c r="A11" s="86"/>
      <c r="B11" s="86" t="s">
        <v>60</v>
      </c>
      <c r="C11" s="86"/>
      <c r="D11" s="91"/>
      <c r="E11" s="93"/>
      <c r="F11" s="86"/>
      <c r="G11" s="86"/>
      <c r="H11" s="86"/>
      <c r="I11" s="94" t="s">
        <v>9</v>
      </c>
      <c r="J11" s="95"/>
      <c r="K11" s="96" t="s">
        <v>61</v>
      </c>
      <c r="L11" s="86"/>
      <c r="M11" s="86"/>
      <c r="N11" s="89"/>
    </row>
    <row r="12" spans="1:15" ht="23.25" customHeight="1">
      <c r="A12" s="86"/>
      <c r="B12" s="86"/>
      <c r="C12" s="86"/>
      <c r="D12" s="86"/>
      <c r="E12" s="86"/>
      <c r="F12" s="86"/>
      <c r="G12" s="86"/>
      <c r="H12" s="86"/>
      <c r="I12" s="94" t="s">
        <v>62</v>
      </c>
      <c r="J12" s="89"/>
      <c r="K12" s="97" t="s">
        <v>63</v>
      </c>
      <c r="L12" s="89"/>
      <c r="M12" s="98"/>
      <c r="N12" s="89"/>
    </row>
    <row r="13" spans="1:15" ht="6" customHeight="1">
      <c r="A13" s="99"/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</row>
    <row r="14" spans="1:15" ht="15" customHeight="1">
      <c r="A14" s="100"/>
      <c r="B14" s="101"/>
      <c r="C14" s="102"/>
      <c r="D14" s="102"/>
      <c r="E14" s="102"/>
      <c r="F14" s="102"/>
      <c r="G14" s="102"/>
      <c r="H14" s="102"/>
      <c r="I14" s="102"/>
      <c r="J14" s="100"/>
      <c r="K14" s="101"/>
      <c r="L14" s="102"/>
      <c r="M14" s="101"/>
      <c r="N14" s="103"/>
    </row>
    <row r="15" spans="1:15" ht="22.5" customHeight="1">
      <c r="A15" s="104" t="s">
        <v>13</v>
      </c>
      <c r="B15" s="105"/>
      <c r="C15" s="106" t="s">
        <v>14</v>
      </c>
      <c r="D15" s="106"/>
      <c r="E15" s="106"/>
      <c r="F15" s="106"/>
      <c r="G15" s="106"/>
      <c r="H15" s="106"/>
      <c r="I15" s="105"/>
      <c r="J15" s="107" t="s">
        <v>64</v>
      </c>
      <c r="K15" s="105"/>
      <c r="L15" s="108" t="s">
        <v>65</v>
      </c>
      <c r="M15" s="105"/>
      <c r="N15" s="104" t="s">
        <v>18</v>
      </c>
    </row>
    <row r="16" spans="1:15" ht="21.75" customHeight="1">
      <c r="A16" s="109"/>
      <c r="B16" s="110"/>
      <c r="C16" s="111"/>
      <c r="D16" s="111"/>
      <c r="E16" s="111"/>
      <c r="F16" s="111"/>
      <c r="G16" s="111"/>
      <c r="H16" s="111"/>
      <c r="I16" s="110"/>
      <c r="J16" s="111" t="s">
        <v>66</v>
      </c>
      <c r="K16" s="110"/>
      <c r="L16" s="112" t="s">
        <v>67</v>
      </c>
      <c r="M16" s="110"/>
      <c r="N16" s="113"/>
    </row>
    <row r="17" spans="1:18">
      <c r="A17" s="114">
        <v>1</v>
      </c>
      <c r="B17" s="115"/>
      <c r="C17" s="90" t="s">
        <v>68</v>
      </c>
      <c r="D17" s="86"/>
      <c r="E17" s="86"/>
      <c r="F17" s="86"/>
      <c r="G17" s="86"/>
      <c r="H17" s="86"/>
      <c r="I17" s="116"/>
      <c r="J17" s="117"/>
      <c r="K17" s="118"/>
      <c r="L17" s="119"/>
      <c r="M17" s="120"/>
      <c r="N17" s="121"/>
      <c r="P17" s="122"/>
      <c r="R17" s="122"/>
    </row>
    <row r="18" spans="1:18">
      <c r="A18" s="114"/>
      <c r="B18" s="115"/>
      <c r="C18" s="90" t="s">
        <v>69</v>
      </c>
      <c r="D18" s="86"/>
      <c r="E18" s="86"/>
      <c r="F18" s="86"/>
      <c r="G18" s="86"/>
      <c r="H18" s="86"/>
      <c r="I18" s="116"/>
      <c r="J18" s="117">
        <v>102760</v>
      </c>
      <c r="K18" s="118"/>
      <c r="L18" s="119"/>
      <c r="M18" s="120">
        <f>(J18*1.2645)</f>
        <v>129940.01999999999</v>
      </c>
      <c r="N18" s="123">
        <f>(K18*1.2645)</f>
        <v>0</v>
      </c>
      <c r="P18" s="122"/>
    </row>
    <row r="19" spans="1:18">
      <c r="A19" s="114"/>
      <c r="B19" s="115"/>
      <c r="C19" s="90" t="s">
        <v>70</v>
      </c>
      <c r="D19" s="86"/>
      <c r="E19" s="86"/>
      <c r="F19" s="86"/>
      <c r="G19" s="86"/>
      <c r="H19" s="86"/>
      <c r="I19" s="116"/>
      <c r="J19" s="117">
        <v>6100</v>
      </c>
      <c r="K19" s="118"/>
      <c r="L19" s="119"/>
      <c r="M19" s="120">
        <f t="shared" ref="M19:M31" si="0">(J19*1.2645)</f>
        <v>7713.45</v>
      </c>
      <c r="N19" s="124" t="s">
        <v>71</v>
      </c>
      <c r="P19" s="122"/>
    </row>
    <row r="20" spans="1:18">
      <c r="A20" s="114"/>
      <c r="B20" s="115"/>
      <c r="C20" s="125" t="s">
        <v>72</v>
      </c>
      <c r="D20" s="86"/>
      <c r="E20" s="86"/>
      <c r="F20" s="86"/>
      <c r="G20" s="86"/>
      <c r="H20" s="86"/>
      <c r="I20" s="116"/>
      <c r="J20" s="117">
        <v>4020</v>
      </c>
      <c r="K20" s="118"/>
      <c r="L20" s="119"/>
      <c r="M20" s="120">
        <f t="shared" si="0"/>
        <v>5083.29</v>
      </c>
      <c r="N20" s="124" t="s">
        <v>71</v>
      </c>
      <c r="P20" s="122"/>
    </row>
    <row r="21" spans="1:18">
      <c r="A21" s="114"/>
      <c r="B21" s="115"/>
      <c r="C21" s="125" t="s">
        <v>73</v>
      </c>
      <c r="D21" s="86"/>
      <c r="E21" s="86"/>
      <c r="F21" s="86"/>
      <c r="G21" s="86"/>
      <c r="H21" s="86"/>
      <c r="I21" s="116"/>
      <c r="J21" s="117">
        <v>6990</v>
      </c>
      <c r="K21" s="118"/>
      <c r="L21" s="119"/>
      <c r="M21" s="120">
        <f t="shared" si="0"/>
        <v>8838.8549999999996</v>
      </c>
      <c r="N21" s="124" t="s">
        <v>71</v>
      </c>
      <c r="P21" s="122"/>
    </row>
    <row r="22" spans="1:18">
      <c r="A22" s="114"/>
      <c r="B22" s="115"/>
      <c r="C22" s="125" t="s">
        <v>74</v>
      </c>
      <c r="D22" s="86"/>
      <c r="E22" s="86"/>
      <c r="F22" s="86"/>
      <c r="G22" s="86"/>
      <c r="H22" s="86"/>
      <c r="I22" s="116"/>
      <c r="J22" s="117">
        <v>36642</v>
      </c>
      <c r="K22" s="118"/>
      <c r="L22" s="119"/>
      <c r="M22" s="120">
        <f t="shared" si="0"/>
        <v>46333.809000000001</v>
      </c>
      <c r="N22" s="124" t="s">
        <v>71</v>
      </c>
      <c r="P22" s="126"/>
    </row>
    <row r="23" spans="1:18">
      <c r="A23" s="114"/>
      <c r="B23" s="115"/>
      <c r="C23" s="90" t="s">
        <v>75</v>
      </c>
      <c r="D23" s="86"/>
      <c r="E23" s="86"/>
      <c r="F23" s="86"/>
      <c r="G23" s="86"/>
      <c r="H23" s="86"/>
      <c r="I23" s="116"/>
      <c r="J23" s="117">
        <v>82470</v>
      </c>
      <c r="K23" s="118"/>
      <c r="L23" s="119"/>
      <c r="M23" s="120">
        <f t="shared" si="0"/>
        <v>104283.315</v>
      </c>
      <c r="N23" s="124" t="s">
        <v>71</v>
      </c>
      <c r="P23" s="126"/>
    </row>
    <row r="24" spans="1:18">
      <c r="A24" s="114"/>
      <c r="B24" s="115"/>
      <c r="C24" s="90" t="s">
        <v>76</v>
      </c>
      <c r="D24" s="86"/>
      <c r="E24" s="86"/>
      <c r="F24" s="86"/>
      <c r="G24" s="86"/>
      <c r="H24" s="86"/>
      <c r="I24" s="116"/>
      <c r="J24" s="117">
        <v>6350</v>
      </c>
      <c r="K24" s="118"/>
      <c r="L24" s="119"/>
      <c r="M24" s="120">
        <f t="shared" si="0"/>
        <v>8029.5749999999998</v>
      </c>
      <c r="N24" s="124" t="s">
        <v>71</v>
      </c>
      <c r="P24" s="126"/>
    </row>
    <row r="25" spans="1:18">
      <c r="A25" s="114"/>
      <c r="B25" s="115"/>
      <c r="C25" s="90" t="s">
        <v>77</v>
      </c>
      <c r="D25" s="86"/>
      <c r="E25" s="86"/>
      <c r="F25" s="86"/>
      <c r="G25" s="86"/>
      <c r="H25" s="86"/>
      <c r="I25" s="116"/>
      <c r="J25" s="117">
        <v>48520</v>
      </c>
      <c r="K25" s="118"/>
      <c r="L25" s="119"/>
      <c r="M25" s="120">
        <f t="shared" si="0"/>
        <v>61353.54</v>
      </c>
      <c r="N25" s="124" t="s">
        <v>71</v>
      </c>
      <c r="P25" s="126"/>
    </row>
    <row r="26" spans="1:18">
      <c r="A26" s="114"/>
      <c r="B26" s="115"/>
      <c r="C26" s="127" t="s">
        <v>78</v>
      </c>
      <c r="D26" s="86"/>
      <c r="E26" s="86"/>
      <c r="F26" s="86"/>
      <c r="G26" s="86"/>
      <c r="H26" s="86"/>
      <c r="I26" s="116"/>
      <c r="J26" s="117">
        <v>16000</v>
      </c>
      <c r="K26" s="118"/>
      <c r="L26" s="119"/>
      <c r="M26" s="120">
        <f t="shared" si="0"/>
        <v>20232</v>
      </c>
      <c r="N26" s="124" t="s">
        <v>71</v>
      </c>
      <c r="P26" s="126"/>
    </row>
    <row r="27" spans="1:18">
      <c r="A27" s="114"/>
      <c r="B27" s="115"/>
      <c r="C27" s="90" t="s">
        <v>79</v>
      </c>
      <c r="D27" s="86"/>
      <c r="E27" s="86"/>
      <c r="F27" s="86"/>
      <c r="G27" s="86"/>
      <c r="H27" s="86"/>
      <c r="I27" s="116"/>
      <c r="J27" s="117">
        <v>14250</v>
      </c>
      <c r="K27" s="118"/>
      <c r="L27" s="119"/>
      <c r="M27" s="120">
        <f t="shared" si="0"/>
        <v>18019.125</v>
      </c>
      <c r="N27" s="124" t="s">
        <v>71</v>
      </c>
      <c r="P27" s="126">
        <f>SUM(J18:J27)</f>
        <v>324102</v>
      </c>
    </row>
    <row r="28" spans="1:18">
      <c r="A28" s="114">
        <v>2</v>
      </c>
      <c r="B28" s="115"/>
      <c r="C28" s="90" t="s">
        <v>80</v>
      </c>
      <c r="D28" s="86"/>
      <c r="E28" s="86"/>
      <c r="F28" s="86"/>
      <c r="G28" s="86"/>
      <c r="H28" s="86"/>
      <c r="I28" s="116"/>
      <c r="J28" s="117"/>
      <c r="K28" s="118"/>
      <c r="L28" s="119"/>
      <c r="M28" s="120">
        <f t="shared" si="0"/>
        <v>0</v>
      </c>
      <c r="N28" s="128"/>
      <c r="P28" s="122"/>
    </row>
    <row r="29" spans="1:18">
      <c r="A29" s="114"/>
      <c r="B29" s="115"/>
      <c r="C29" s="90" t="s">
        <v>81</v>
      </c>
      <c r="D29" s="86"/>
      <c r="E29" s="86"/>
      <c r="F29" s="86"/>
      <c r="G29" s="86"/>
      <c r="H29" s="86"/>
      <c r="I29" s="116"/>
      <c r="J29" s="117">
        <v>232320</v>
      </c>
      <c r="K29" s="118"/>
      <c r="L29" s="119"/>
      <c r="M29" s="120">
        <f t="shared" si="0"/>
        <v>293768.64</v>
      </c>
      <c r="N29" s="128"/>
      <c r="P29" s="122"/>
    </row>
    <row r="30" spans="1:18">
      <c r="A30" s="114"/>
      <c r="B30" s="115"/>
      <c r="C30" s="90" t="s">
        <v>82</v>
      </c>
      <c r="D30" s="86"/>
      <c r="E30" s="86"/>
      <c r="F30" s="86"/>
      <c r="G30" s="86"/>
      <c r="H30" s="86"/>
      <c r="I30" s="116"/>
      <c r="J30" s="117">
        <v>461020</v>
      </c>
      <c r="K30" s="118"/>
      <c r="L30" s="119"/>
      <c r="M30" s="120">
        <f t="shared" si="0"/>
        <v>582959.79</v>
      </c>
      <c r="N30" s="128"/>
      <c r="P30" s="122"/>
    </row>
    <row r="31" spans="1:18">
      <c r="A31" s="114"/>
      <c r="B31" s="115"/>
      <c r="C31" s="90" t="s">
        <v>83</v>
      </c>
      <c r="D31" s="86"/>
      <c r="E31" s="86"/>
      <c r="F31" s="86"/>
      <c r="G31" s="86"/>
      <c r="H31" s="86"/>
      <c r="I31" s="116"/>
      <c r="J31" s="117">
        <v>562660</v>
      </c>
      <c r="K31" s="118"/>
      <c r="L31" s="119"/>
      <c r="M31" s="120">
        <f t="shared" si="0"/>
        <v>711483.57</v>
      </c>
      <c r="N31" s="128"/>
      <c r="P31" s="126">
        <f>SUM(J29:J31)</f>
        <v>1256000</v>
      </c>
      <c r="R31" s="129"/>
    </row>
    <row r="32" spans="1:18">
      <c r="A32" s="114">
        <v>3</v>
      </c>
      <c r="B32" s="115"/>
      <c r="C32" s="130" t="s">
        <v>84</v>
      </c>
      <c r="D32" s="86"/>
      <c r="E32" s="86"/>
      <c r="F32" s="86"/>
      <c r="G32" s="86"/>
      <c r="H32" s="86"/>
      <c r="I32" s="116"/>
      <c r="J32" s="117"/>
      <c r="K32" s="118"/>
      <c r="L32" s="119"/>
      <c r="M32" s="120"/>
      <c r="N32" s="128"/>
      <c r="P32" s="122"/>
    </row>
    <row r="33" spans="1:17">
      <c r="A33" s="114"/>
      <c r="B33" s="115"/>
      <c r="C33" s="90" t="s">
        <v>85</v>
      </c>
      <c r="D33" s="86"/>
      <c r="E33" s="86"/>
      <c r="F33" s="86"/>
      <c r="G33" s="86"/>
      <c r="H33" s="86"/>
      <c r="I33" s="116"/>
      <c r="J33" s="117">
        <v>35590</v>
      </c>
      <c r="K33" s="118"/>
      <c r="L33" s="131"/>
      <c r="M33" s="132">
        <f>(J33*1.3322)</f>
        <v>47412.998</v>
      </c>
      <c r="N33" s="124" t="s">
        <v>71</v>
      </c>
      <c r="P33" s="122"/>
      <c r="Q33" s="133" t="s">
        <v>86</v>
      </c>
    </row>
    <row r="34" spans="1:17">
      <c r="A34" s="134"/>
      <c r="B34" s="135"/>
      <c r="C34" s="136" t="s">
        <v>87</v>
      </c>
      <c r="D34" s="137"/>
      <c r="E34" s="137"/>
      <c r="F34" s="137"/>
      <c r="G34" s="137"/>
      <c r="H34" s="137"/>
      <c r="I34" s="138"/>
      <c r="J34" s="139">
        <v>428900</v>
      </c>
      <c r="K34" s="140"/>
      <c r="L34" s="141"/>
      <c r="M34" s="142">
        <f>(J34*1.3322)</f>
        <v>571380.58000000007</v>
      </c>
      <c r="N34" s="143"/>
      <c r="P34" s="126">
        <f>SUM(J33:J34)</f>
        <v>464490</v>
      </c>
      <c r="Q34" s="144">
        <f>SUM(P27+P31+P34)</f>
        <v>2044592</v>
      </c>
    </row>
    <row r="35" spans="1:17">
      <c r="A35" s="114">
        <v>4</v>
      </c>
      <c r="B35" s="115"/>
      <c r="C35" s="90" t="s">
        <v>23</v>
      </c>
      <c r="D35" s="86"/>
      <c r="E35" s="86"/>
      <c r="F35" s="86"/>
      <c r="G35" s="86"/>
      <c r="H35" s="86"/>
      <c r="I35" s="116"/>
      <c r="J35" s="117"/>
      <c r="K35" s="145"/>
      <c r="L35" s="119"/>
      <c r="M35" s="120"/>
      <c r="N35" s="146"/>
      <c r="P35" s="122"/>
    </row>
    <row r="36" spans="1:17">
      <c r="A36" s="114"/>
      <c r="B36" s="115"/>
      <c r="C36" s="90" t="s">
        <v>88</v>
      </c>
      <c r="D36" s="86"/>
      <c r="E36" s="86"/>
      <c r="F36" s="86"/>
      <c r="G36" s="86"/>
      <c r="H36" s="86"/>
      <c r="I36" s="116"/>
      <c r="J36" s="117">
        <v>45000</v>
      </c>
      <c r="K36" s="118"/>
      <c r="L36" s="119"/>
      <c r="M36" s="120">
        <f>(J36*1.07)</f>
        <v>48150</v>
      </c>
      <c r="N36" s="128"/>
    </row>
    <row r="37" spans="1:17">
      <c r="A37" s="114"/>
      <c r="B37" s="115"/>
      <c r="C37" s="90" t="s">
        <v>89</v>
      </c>
      <c r="D37" s="86"/>
      <c r="E37" s="86"/>
      <c r="F37" s="147"/>
      <c r="G37" s="147"/>
      <c r="H37" s="147"/>
      <c r="I37" s="148"/>
      <c r="J37" s="149">
        <v>53600</v>
      </c>
      <c r="K37" s="150"/>
      <c r="L37" s="151"/>
      <c r="M37" s="120">
        <f t="shared" ref="M37:M42" si="1">(J37*1.07)</f>
        <v>57352</v>
      </c>
      <c r="N37" s="128"/>
      <c r="O37" s="122"/>
    </row>
    <row r="38" spans="1:17">
      <c r="A38" s="114"/>
      <c r="B38" s="115"/>
      <c r="C38" s="90" t="s">
        <v>90</v>
      </c>
      <c r="D38" s="86"/>
      <c r="E38" s="86"/>
      <c r="F38" s="147"/>
      <c r="G38" s="147"/>
      <c r="H38" s="147"/>
      <c r="I38" s="148"/>
      <c r="J38" s="152">
        <v>18500</v>
      </c>
      <c r="K38" s="150"/>
      <c r="L38" s="151"/>
      <c r="M38" s="120">
        <f t="shared" si="1"/>
        <v>19795</v>
      </c>
      <c r="N38" s="128"/>
      <c r="O38" s="122"/>
    </row>
    <row r="39" spans="1:17">
      <c r="A39" s="114"/>
      <c r="B39" s="115"/>
      <c r="C39" s="90" t="s">
        <v>91</v>
      </c>
      <c r="D39" s="86"/>
      <c r="E39" s="86"/>
      <c r="F39" s="147"/>
      <c r="G39" s="147"/>
      <c r="H39" s="147"/>
      <c r="I39" s="148"/>
      <c r="J39" s="152">
        <v>8700</v>
      </c>
      <c r="K39" s="150"/>
      <c r="L39" s="151"/>
      <c r="M39" s="120">
        <f t="shared" si="1"/>
        <v>9309</v>
      </c>
      <c r="N39" s="124" t="s">
        <v>71</v>
      </c>
      <c r="O39" s="122"/>
      <c r="P39" s="122"/>
    </row>
    <row r="40" spans="1:17">
      <c r="A40" s="114"/>
      <c r="B40" s="115"/>
      <c r="C40" s="90" t="s">
        <v>92</v>
      </c>
      <c r="D40" s="86"/>
      <c r="E40" s="86"/>
      <c r="F40" s="147"/>
      <c r="G40" s="147"/>
      <c r="H40" s="147"/>
      <c r="I40" s="148"/>
      <c r="J40" s="152">
        <v>3800</v>
      </c>
      <c r="K40" s="150"/>
      <c r="L40" s="151"/>
      <c r="M40" s="120">
        <f t="shared" si="1"/>
        <v>4066.0000000000005</v>
      </c>
      <c r="N40" s="124" t="s">
        <v>71</v>
      </c>
      <c r="O40" s="122"/>
      <c r="P40" s="122"/>
    </row>
    <row r="41" spans="1:17">
      <c r="A41" s="114"/>
      <c r="B41" s="115"/>
      <c r="C41" s="153" t="s">
        <v>93</v>
      </c>
      <c r="D41" s="86"/>
      <c r="E41" s="86"/>
      <c r="F41" s="147"/>
      <c r="G41" s="147"/>
      <c r="H41" s="147"/>
      <c r="I41" s="148"/>
      <c r="J41" s="152">
        <v>3000</v>
      </c>
      <c r="K41" s="150"/>
      <c r="L41" s="151"/>
      <c r="M41" s="120">
        <f t="shared" si="1"/>
        <v>3210</v>
      </c>
      <c r="N41" s="124" t="s">
        <v>71</v>
      </c>
      <c r="O41" s="122"/>
      <c r="P41" s="122"/>
    </row>
    <row r="42" spans="1:17">
      <c r="A42" s="114"/>
      <c r="B42" s="115"/>
      <c r="C42" s="90" t="s">
        <v>94</v>
      </c>
      <c r="D42" s="86"/>
      <c r="E42" s="86"/>
      <c r="F42" s="147"/>
      <c r="G42" s="147"/>
      <c r="H42" s="147"/>
      <c r="I42" s="148"/>
      <c r="J42" s="152">
        <v>12000</v>
      </c>
      <c r="K42" s="150"/>
      <c r="L42" s="131"/>
      <c r="M42" s="120">
        <f t="shared" si="1"/>
        <v>12840</v>
      </c>
      <c r="N42" s="124" t="s">
        <v>95</v>
      </c>
      <c r="O42" s="122"/>
      <c r="P42" s="126">
        <f>SUM(J36:J42)</f>
        <v>144600</v>
      </c>
    </row>
    <row r="43" spans="1:17">
      <c r="A43" s="154"/>
      <c r="B43" s="155"/>
      <c r="C43" s="156" t="s">
        <v>96</v>
      </c>
      <c r="D43" s="89"/>
      <c r="E43" s="89"/>
      <c r="F43" s="89"/>
      <c r="G43" s="89"/>
      <c r="H43" s="89"/>
      <c r="I43" s="157"/>
      <c r="J43" s="152"/>
      <c r="K43" s="150"/>
      <c r="L43" s="151"/>
      <c r="M43" s="158">
        <f>SUM(M18:M42)</f>
        <v>2771554.557</v>
      </c>
      <c r="N43" s="159" t="s">
        <v>97</v>
      </c>
      <c r="O43" s="160"/>
      <c r="P43" s="144"/>
    </row>
    <row r="44" spans="1:17">
      <c r="A44" s="188" t="s">
        <v>29</v>
      </c>
      <c r="B44" s="189"/>
      <c r="C44" s="190" t="s">
        <v>98</v>
      </c>
      <c r="D44" s="190"/>
      <c r="E44" s="190"/>
      <c r="F44" s="190"/>
      <c r="G44" s="190"/>
      <c r="H44" s="190"/>
      <c r="I44" s="191"/>
      <c r="J44" s="192"/>
      <c r="K44" s="193">
        <f>SUM(J18:J42)</f>
        <v>2189192</v>
      </c>
      <c r="L44" s="194"/>
      <c r="M44" s="195">
        <f>ROUNDDOWN(M43,-3)</f>
        <v>2771000</v>
      </c>
      <c r="N44" s="196"/>
      <c r="O44" s="160"/>
      <c r="P44" s="129">
        <f>P27+P31+P34+P42</f>
        <v>2189192</v>
      </c>
    </row>
    <row r="45" spans="1:17">
      <c r="A45" s="182"/>
      <c r="B45" s="182"/>
      <c r="C45" s="184" t="s">
        <v>99</v>
      </c>
      <c r="D45" s="184"/>
      <c r="E45" s="182"/>
      <c r="F45" s="182"/>
      <c r="G45" s="182"/>
      <c r="H45" s="182"/>
      <c r="I45" s="187"/>
      <c r="J45" s="184"/>
      <c r="K45" s="184"/>
      <c r="L45" s="203" t="str">
        <f>CONCATENATE("(เงิน",BAHTTEXT(M44),")")</f>
        <v>(เงินสองล้านเจ็ดแสนเจ็ดหมื่นหนึ่งพันบาทถ้วน)</v>
      </c>
      <c r="M45" s="204"/>
      <c r="N45" s="204"/>
      <c r="P45" s="122"/>
    </row>
    <row r="46" spans="1:17" ht="19.5" customHeight="1">
      <c r="A46" s="181"/>
      <c r="B46" s="181"/>
      <c r="C46" s="198" t="s">
        <v>104</v>
      </c>
      <c r="D46" s="198"/>
      <c r="E46" s="198"/>
      <c r="F46" s="181"/>
      <c r="G46" s="181"/>
      <c r="H46" s="181"/>
      <c r="I46" s="181"/>
      <c r="J46" s="200"/>
      <c r="K46" s="200"/>
      <c r="L46" s="103"/>
      <c r="M46" s="201">
        <v>2723900</v>
      </c>
      <c r="N46" s="202"/>
      <c r="P46" s="122"/>
    </row>
    <row r="47" spans="1:17" ht="23.25" customHeight="1">
      <c r="A47" s="183"/>
      <c r="B47" s="197"/>
      <c r="C47" s="184" t="s">
        <v>99</v>
      </c>
      <c r="D47" s="185"/>
      <c r="E47" s="182"/>
      <c r="F47" s="182"/>
      <c r="G47" s="185"/>
      <c r="H47" s="186"/>
      <c r="I47" s="199"/>
      <c r="J47" s="205" t="s">
        <v>105</v>
      </c>
      <c r="K47" s="206"/>
      <c r="L47" s="207"/>
      <c r="M47" s="208"/>
      <c r="N47" s="209"/>
      <c r="P47" s="122"/>
    </row>
    <row r="48" spans="1:17" ht="23.25" customHeight="1">
      <c r="A48" s="180" t="s">
        <v>100</v>
      </c>
      <c r="B48" s="180"/>
      <c r="C48" s="180"/>
      <c r="D48" s="180"/>
      <c r="E48" s="180"/>
      <c r="F48" s="180"/>
      <c r="G48" s="180"/>
      <c r="H48" s="180"/>
      <c r="I48" s="180"/>
      <c r="K48" s="162"/>
      <c r="L48" s="102"/>
      <c r="M48" s="161"/>
      <c r="N48" s="162"/>
      <c r="P48" s="122"/>
    </row>
    <row r="49" spans="1:17" ht="23.25" customHeight="1">
      <c r="A49" s="163"/>
      <c r="B49" s="102"/>
      <c r="C49" s="156"/>
      <c r="D49" s="164" t="s">
        <v>101</v>
      </c>
      <c r="E49" s="102"/>
      <c r="F49" s="102"/>
      <c r="G49" s="164"/>
      <c r="H49" s="165"/>
      <c r="I49" s="166"/>
      <c r="K49" s="162"/>
      <c r="L49" s="102"/>
      <c r="M49" s="161"/>
      <c r="N49" s="162"/>
      <c r="P49" s="122"/>
    </row>
    <row r="50" spans="1:17" ht="23.25" customHeight="1">
      <c r="A50" s="163"/>
      <c r="B50" s="102"/>
      <c r="C50" s="156"/>
      <c r="D50" s="164"/>
      <c r="E50" s="102"/>
      <c r="F50" s="102"/>
      <c r="G50" s="164"/>
      <c r="H50" s="165"/>
      <c r="I50" s="166"/>
      <c r="K50" s="162"/>
      <c r="L50" s="102"/>
      <c r="M50" s="161"/>
      <c r="N50" s="162"/>
      <c r="P50" s="122"/>
    </row>
    <row r="51" spans="1:17" ht="51.75" customHeight="1">
      <c r="A51" s="167" t="s">
        <v>109</v>
      </c>
      <c r="B51" s="168"/>
      <c r="C51" s="168"/>
      <c r="D51" s="169"/>
      <c r="E51" s="169"/>
      <c r="F51" s="169"/>
      <c r="G51" s="170"/>
      <c r="H51" s="48"/>
      <c r="I51" s="75"/>
      <c r="J51" s="50"/>
      <c r="K51" s="48" t="s">
        <v>35</v>
      </c>
      <c r="L51" s="75" t="s">
        <v>172</v>
      </c>
      <c r="M51" s="50"/>
      <c r="O51" s="168" t="s">
        <v>102</v>
      </c>
      <c r="P51" s="168"/>
    </row>
    <row r="52" spans="1:17" ht="35.1" customHeight="1">
      <c r="A52" s="168"/>
      <c r="B52" s="168"/>
      <c r="C52" s="168"/>
      <c r="D52" s="172"/>
      <c r="E52" s="76" t="s">
        <v>44</v>
      </c>
      <c r="F52" s="173"/>
      <c r="G52" s="170"/>
      <c r="H52"/>
      <c r="I52" s="49"/>
      <c r="J52"/>
      <c r="K52"/>
      <c r="L52" s="75" t="s">
        <v>171</v>
      </c>
      <c r="M52"/>
      <c r="O52" s="168" t="s">
        <v>103</v>
      </c>
      <c r="P52" s="168"/>
    </row>
    <row r="53" spans="1:17" ht="22.5" customHeight="1">
      <c r="A53" s="168"/>
      <c r="B53" s="168"/>
      <c r="C53" s="168"/>
      <c r="D53" s="172"/>
      <c r="E53" s="210" t="s">
        <v>107</v>
      </c>
      <c r="F53" s="174"/>
      <c r="G53" s="170"/>
      <c r="H53" s="170"/>
      <c r="I53" s="175"/>
      <c r="J53" s="170"/>
      <c r="K53" s="170" t="s">
        <v>169</v>
      </c>
      <c r="L53" s="176"/>
      <c r="M53" s="176" t="s">
        <v>170</v>
      </c>
      <c r="O53" s="168"/>
      <c r="P53" s="168"/>
    </row>
    <row r="54" spans="1:17" ht="22.5" customHeight="1">
      <c r="A54" s="168"/>
      <c r="B54" s="168"/>
      <c r="C54" s="168"/>
      <c r="D54" s="172"/>
      <c r="E54" s="51"/>
      <c r="F54" s="174"/>
      <c r="G54" s="170"/>
      <c r="H54" s="170"/>
      <c r="I54" s="175"/>
      <c r="J54" s="170"/>
      <c r="K54" s="170"/>
      <c r="L54" s="176"/>
      <c r="M54" s="176"/>
      <c r="O54" s="168"/>
      <c r="P54" s="168"/>
    </row>
    <row r="55" spans="1:17" ht="26.25" customHeight="1">
      <c r="A55" s="168"/>
      <c r="B55" s="168"/>
      <c r="C55" s="168"/>
      <c r="D55" s="172"/>
      <c r="E55" s="51"/>
      <c r="F55" s="174"/>
      <c r="G55" s="170"/>
      <c r="H55" s="170"/>
      <c r="I55" s="175"/>
      <c r="J55" s="170"/>
      <c r="K55"/>
      <c r="L55" s="49" t="s">
        <v>47</v>
      </c>
      <c r="M55" s="50"/>
      <c r="N55"/>
      <c r="O55"/>
      <c r="P55"/>
      <c r="Q55"/>
    </row>
    <row r="56" spans="1:17" ht="24" customHeight="1">
      <c r="A56" s="168"/>
      <c r="B56" s="168"/>
      <c r="C56" s="168"/>
      <c r="D56" s="171"/>
      <c r="E56" s="177"/>
      <c r="F56" s="169"/>
      <c r="G56" s="170"/>
      <c r="H56" s="171"/>
      <c r="I56" s="170"/>
      <c r="J56" s="170"/>
      <c r="K56" s="48" t="s">
        <v>48</v>
      </c>
      <c r="L56" s="49" t="s">
        <v>49</v>
      </c>
      <c r="M56"/>
      <c r="N56"/>
      <c r="O56"/>
      <c r="P56"/>
      <c r="Q56"/>
    </row>
    <row r="57" spans="1:17" ht="26.25" customHeight="1">
      <c r="A57" s="168"/>
      <c r="B57" s="168"/>
      <c r="C57" s="168"/>
      <c r="D57" s="172"/>
      <c r="E57" s="51"/>
      <c r="F57" s="178"/>
      <c r="G57" s="170"/>
      <c r="H57" s="170"/>
      <c r="I57" s="179"/>
      <c r="J57" s="170" t="s">
        <v>108</v>
      </c>
      <c r="K57" t="s">
        <v>48</v>
      </c>
      <c r="L57" s="49" t="s">
        <v>50</v>
      </c>
      <c r="M57"/>
      <c r="N57"/>
      <c r="O57"/>
      <c r="P57"/>
      <c r="Q57"/>
    </row>
    <row r="58" spans="1:17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50" t="s">
        <v>51</v>
      </c>
      <c r="L58" t="s">
        <v>52</v>
      </c>
      <c r="M58" s="38"/>
      <c r="N58"/>
      <c r="O58"/>
      <c r="P58"/>
      <c r="Q58"/>
    </row>
    <row r="59" spans="1:17">
      <c r="K59" s="50"/>
      <c r="L59"/>
      <c r="M59" s="38"/>
      <c r="N59"/>
      <c r="O59"/>
      <c r="P59"/>
      <c r="Q59"/>
    </row>
  </sheetData>
  <pageMargins left="0.15748031496062992" right="0" top="0.59055118110236227" bottom="0.39370078740157483" header="0.59055118110236227" footer="0.39370078740157483"/>
  <pageSetup paperSize="9" scale="71" orientation="portrait" r:id="rId1"/>
  <headerFooter alignWithMargins="0"/>
  <rowBreaks count="1" manualBreakCount="1">
    <brk id="34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indexed="10"/>
  </sheetPr>
  <dimension ref="A1:I36"/>
  <sheetViews>
    <sheetView tabSelected="1" view="pageBreakPreview" zoomScaleNormal="75" zoomScaleSheetLayoutView="100" workbookViewId="0">
      <selection activeCell="H28" sqref="H28"/>
    </sheetView>
  </sheetViews>
  <sheetFormatPr defaultRowHeight="21.75"/>
  <cols>
    <col min="1" max="1" width="12.7109375" customWidth="1"/>
    <col min="2" max="2" width="26.7109375" customWidth="1"/>
    <col min="3" max="3" width="19.140625" customWidth="1"/>
    <col min="4" max="4" width="17.7109375" customWidth="1"/>
    <col min="5" max="5" width="9.7109375" customWidth="1"/>
    <col min="6" max="6" width="17.7109375" style="38" customWidth="1"/>
    <col min="7" max="7" width="11.42578125" customWidth="1"/>
  </cols>
  <sheetData>
    <row r="1" spans="1:9">
      <c r="A1" s="1" t="s">
        <v>0</v>
      </c>
      <c r="B1" s="1"/>
      <c r="C1" s="1"/>
      <c r="D1" s="1"/>
      <c r="E1" s="1"/>
      <c r="F1" s="2"/>
      <c r="G1" s="1"/>
    </row>
    <row r="2" spans="1:9">
      <c r="A2" s="3" t="s">
        <v>1</v>
      </c>
      <c r="B2" s="53" t="s">
        <v>36</v>
      </c>
      <c r="C2" s="1"/>
      <c r="D2" s="4"/>
      <c r="E2" s="1"/>
      <c r="F2" s="5"/>
      <c r="G2" s="3"/>
    </row>
    <row r="3" spans="1:9" ht="23.25">
      <c r="A3" s="3" t="s">
        <v>2</v>
      </c>
      <c r="B3" s="6" t="s">
        <v>3</v>
      </c>
      <c r="C3" s="3"/>
      <c r="D3" s="3"/>
      <c r="E3" s="3"/>
      <c r="F3" s="7"/>
      <c r="G3" s="3"/>
    </row>
    <row r="4" spans="1:9">
      <c r="A4" s="3" t="s">
        <v>4</v>
      </c>
      <c r="B4" s="3" t="s">
        <v>36</v>
      </c>
      <c r="C4" s="3"/>
      <c r="D4" s="3"/>
      <c r="E4" s="3"/>
      <c r="F4" s="7"/>
      <c r="G4" s="3"/>
    </row>
    <row r="5" spans="1:9">
      <c r="A5" s="8" t="str">
        <f>'[7]แบบ ปร.6'!$A$2</f>
        <v>สถานที่ก่อสร้าง</v>
      </c>
      <c r="B5" s="54" t="s">
        <v>37</v>
      </c>
      <c r="C5" s="3"/>
      <c r="D5" s="3"/>
      <c r="E5" s="3"/>
      <c r="F5" s="7"/>
      <c r="G5" s="3"/>
    </row>
    <row r="6" spans="1:9">
      <c r="A6" s="3" t="s">
        <v>5</v>
      </c>
      <c r="B6" s="3"/>
      <c r="C6" s="9" t="str">
        <f>'[7]แบบ ปร.6'!$A$4</f>
        <v>สำนักบริหารจัดการน้ำ  กรมทรัพยากรน้ำ</v>
      </c>
      <c r="D6" s="9"/>
      <c r="E6" s="3"/>
      <c r="F6" s="10"/>
      <c r="G6" s="3"/>
    </row>
    <row r="7" spans="1:9">
      <c r="A7" s="3" t="s">
        <v>6</v>
      </c>
      <c r="B7" s="11" t="s">
        <v>7</v>
      </c>
      <c r="C7" s="12"/>
      <c r="D7" s="3"/>
      <c r="E7" s="3"/>
      <c r="F7" s="7"/>
      <c r="G7" s="3"/>
    </row>
    <row r="8" spans="1:9">
      <c r="A8" s="3" t="s">
        <v>8</v>
      </c>
      <c r="B8" s="3"/>
      <c r="C8" s="13" t="s">
        <v>9</v>
      </c>
      <c r="D8" s="14"/>
      <c r="E8" s="13" t="s">
        <v>10</v>
      </c>
      <c r="F8" s="7"/>
      <c r="G8" s="3"/>
    </row>
    <row r="9" spans="1:9" ht="23.25">
      <c r="A9" s="3" t="s">
        <v>11</v>
      </c>
      <c r="B9" s="3"/>
      <c r="C9" s="15" t="s">
        <v>38</v>
      </c>
      <c r="D9" s="3"/>
      <c r="E9" s="3"/>
      <c r="F9" s="7"/>
      <c r="G9" s="3"/>
    </row>
    <row r="11" spans="1:9" ht="42">
      <c r="A11" s="16" t="s">
        <v>13</v>
      </c>
      <c r="B11" s="17" t="s">
        <v>14</v>
      </c>
      <c r="C11" s="18"/>
      <c r="D11" s="19" t="s">
        <v>15</v>
      </c>
      <c r="E11" s="16" t="s">
        <v>16</v>
      </c>
      <c r="F11" s="20" t="s">
        <v>17</v>
      </c>
      <c r="G11" s="16" t="s">
        <v>18</v>
      </c>
    </row>
    <row r="12" spans="1:9">
      <c r="A12" s="21">
        <v>1</v>
      </c>
      <c r="B12" s="22" t="s">
        <v>19</v>
      </c>
      <c r="C12" s="23"/>
      <c r="D12" s="24">
        <f>'[2]ปร.6xF บาดาลขนาดใหญ่'!P27+'[2]ปร.6xF บาดาลขนาดใหญ่'!P31</f>
        <v>1580102</v>
      </c>
      <c r="E12" s="25">
        <v>1.2645</v>
      </c>
      <c r="F12" s="26">
        <f>INT(D12*E12)</f>
        <v>1998038</v>
      </c>
      <c r="G12" s="27"/>
    </row>
    <row r="13" spans="1:9">
      <c r="A13" s="21">
        <v>2</v>
      </c>
      <c r="B13" s="28" t="s">
        <v>20</v>
      </c>
      <c r="C13" s="29"/>
      <c r="D13" s="26">
        <f>'[2]ปร.6xF บาดาลขนาดใหญ่'!P34</f>
        <v>464490</v>
      </c>
      <c r="E13" s="25">
        <v>1.3322000000000001</v>
      </c>
      <c r="F13" s="26">
        <f>INT(D13*E13)</f>
        <v>618793</v>
      </c>
      <c r="G13" s="30"/>
    </row>
    <row r="14" spans="1:9" hidden="1">
      <c r="A14" s="21">
        <v>3</v>
      </c>
      <c r="B14" s="31" t="s">
        <v>21</v>
      </c>
      <c r="C14" s="29"/>
      <c r="D14" s="32"/>
      <c r="E14" s="33"/>
      <c r="F14" s="26">
        <f>INT(D14*E14)</f>
        <v>0</v>
      </c>
      <c r="G14" s="34"/>
    </row>
    <row r="15" spans="1:9" hidden="1">
      <c r="A15" s="21">
        <v>4</v>
      </c>
      <c r="B15" s="31" t="s">
        <v>22</v>
      </c>
      <c r="C15" s="29"/>
      <c r="D15" s="35"/>
      <c r="E15" s="33"/>
      <c r="F15" s="26">
        <f>INT(D15*E15)</f>
        <v>0</v>
      </c>
      <c r="G15" s="36"/>
    </row>
    <row r="16" spans="1:9">
      <c r="A16" s="21">
        <v>3</v>
      </c>
      <c r="B16" s="28" t="s">
        <v>23</v>
      </c>
      <c r="C16" s="29"/>
      <c r="D16" s="26">
        <f>'[2]ปร.6xF บาดาลขนาดใหญ่'!P42</f>
        <v>144600</v>
      </c>
      <c r="E16" s="37">
        <v>1.07</v>
      </c>
      <c r="F16" s="26">
        <f>INT(D16*E16)</f>
        <v>154722</v>
      </c>
      <c r="G16" s="36"/>
      <c r="I16" s="38"/>
    </row>
    <row r="17" spans="1:7">
      <c r="A17" s="21"/>
      <c r="B17" s="22" t="s">
        <v>24</v>
      </c>
      <c r="C17" s="29"/>
      <c r="D17" s="33"/>
      <c r="E17" s="33"/>
      <c r="F17" s="39"/>
      <c r="G17" s="34"/>
    </row>
    <row r="18" spans="1:7">
      <c r="A18" s="21"/>
      <c r="B18" s="31" t="s">
        <v>25</v>
      </c>
      <c r="C18" s="40">
        <v>0.15</v>
      </c>
      <c r="D18" s="33"/>
      <c r="E18" s="33"/>
      <c r="F18" s="39"/>
      <c r="G18" s="36"/>
    </row>
    <row r="19" spans="1:7">
      <c r="A19" s="21"/>
      <c r="B19" s="31" t="s">
        <v>26</v>
      </c>
      <c r="C19" s="40">
        <v>0</v>
      </c>
      <c r="D19" s="33"/>
      <c r="E19" s="33"/>
      <c r="F19" s="39"/>
      <c r="G19" s="34"/>
    </row>
    <row r="20" spans="1:7">
      <c r="A20" s="21"/>
      <c r="B20" s="31" t="s">
        <v>27</v>
      </c>
      <c r="C20" s="40">
        <v>7.0000000000000007E-2</v>
      </c>
      <c r="D20" s="33"/>
      <c r="E20" s="33"/>
      <c r="F20" s="39"/>
      <c r="G20" s="34"/>
    </row>
    <row r="21" spans="1:7">
      <c r="A21" s="21"/>
      <c r="B21" s="55" t="s">
        <v>28</v>
      </c>
      <c r="C21" s="56"/>
      <c r="D21" s="44"/>
      <c r="E21" s="44"/>
      <c r="F21" s="57"/>
      <c r="G21" s="34"/>
    </row>
    <row r="22" spans="1:7">
      <c r="A22" s="41" t="s">
        <v>29</v>
      </c>
      <c r="B22" s="58" t="s">
        <v>30</v>
      </c>
      <c r="C22" s="59"/>
      <c r="D22" s="60">
        <f>D12+D13+D16</f>
        <v>2189192</v>
      </c>
      <c r="E22" s="59"/>
      <c r="F22" s="61">
        <f>SUM(F12:F21)</f>
        <v>2771553</v>
      </c>
      <c r="G22" s="34"/>
    </row>
    <row r="23" spans="1:7">
      <c r="A23" s="42"/>
      <c r="B23" s="58" t="s">
        <v>31</v>
      </c>
      <c r="C23" s="59"/>
      <c r="D23" s="59"/>
      <c r="E23" s="59"/>
      <c r="F23" s="61">
        <f>ROUNDDOWN(F22,-3)</f>
        <v>2771000</v>
      </c>
      <c r="G23" s="45"/>
    </row>
    <row r="24" spans="1:7" ht="23.25">
      <c r="A24" s="62" t="s">
        <v>32</v>
      </c>
      <c r="B24" s="63"/>
      <c r="C24" s="47"/>
      <c r="D24" s="64" t="s">
        <v>39</v>
      </c>
      <c r="E24" s="65"/>
      <c r="F24" s="66"/>
      <c r="G24" s="46"/>
    </row>
    <row r="25" spans="1:7" s="47" customFormat="1" ht="23.25">
      <c r="A25" s="67"/>
      <c r="B25" s="58" t="s">
        <v>40</v>
      </c>
      <c r="C25" s="68"/>
      <c r="D25" s="69"/>
      <c r="E25" s="46"/>
      <c r="F25" s="70">
        <v>2723900</v>
      </c>
      <c r="G25" s="46"/>
    </row>
    <row r="26" spans="1:7" s="47" customFormat="1">
      <c r="A26" s="67" t="s">
        <v>32</v>
      </c>
      <c r="B26" s="71"/>
      <c r="C26" s="72"/>
      <c r="D26" s="73" t="s">
        <v>41</v>
      </c>
      <c r="E26" s="72"/>
      <c r="F26" s="74"/>
      <c r="G26" s="43"/>
    </row>
    <row r="27" spans="1:7" ht="35.1" customHeight="1">
      <c r="A27" s="48" t="s">
        <v>33</v>
      </c>
      <c r="B27" s="75" t="s">
        <v>42</v>
      </c>
      <c r="C27" s="47"/>
      <c r="D27" s="48" t="s">
        <v>35</v>
      </c>
      <c r="E27" s="75" t="s">
        <v>43</v>
      </c>
      <c r="F27" s="50"/>
      <c r="G27" s="47"/>
    </row>
    <row r="28" spans="1:7" ht="21" customHeight="1">
      <c r="B28" s="76" t="s">
        <v>44</v>
      </c>
      <c r="C28" s="52"/>
      <c r="E28" s="49" t="s">
        <v>45</v>
      </c>
      <c r="F28"/>
      <c r="G28" s="47"/>
    </row>
    <row r="29" spans="1:7" ht="21" customHeight="1">
      <c r="B29" s="210" t="s">
        <v>46</v>
      </c>
      <c r="C29" s="52"/>
      <c r="E29" s="75" t="s">
        <v>167</v>
      </c>
      <c r="F29"/>
      <c r="G29" s="47"/>
    </row>
    <row r="30" spans="1:7" ht="21.75" customHeight="1">
      <c r="B30" s="49"/>
      <c r="C30" s="50"/>
      <c r="E30" s="49" t="s">
        <v>47</v>
      </c>
      <c r="F30" s="50"/>
    </row>
    <row r="31" spans="1:7" ht="19.5" customHeight="1">
      <c r="A31" s="48"/>
      <c r="B31" s="49" t="s">
        <v>34</v>
      </c>
      <c r="C31" s="50"/>
      <c r="D31" s="48" t="s">
        <v>48</v>
      </c>
      <c r="E31" s="49" t="s">
        <v>49</v>
      </c>
      <c r="F31"/>
    </row>
    <row r="32" spans="1:7" ht="21.75" customHeight="1">
      <c r="B32" s="51"/>
      <c r="D32" t="s">
        <v>48</v>
      </c>
      <c r="E32" s="49" t="s">
        <v>50</v>
      </c>
      <c r="F32"/>
    </row>
    <row r="33" spans="2:5">
      <c r="B33" s="49"/>
      <c r="C33" s="50"/>
      <c r="D33" s="50" t="s">
        <v>51</v>
      </c>
      <c r="E33" t="s">
        <v>52</v>
      </c>
    </row>
    <row r="34" spans="2:5">
      <c r="D34" s="50"/>
    </row>
    <row r="36" spans="2:5">
      <c r="D36" s="50"/>
    </row>
  </sheetData>
  <pageMargins left="0.59055118110236227" right="0" top="0.78740157480314965" bottom="0.59055118110236227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17</vt:i4>
      </vt:variant>
      <vt:variant>
        <vt:lpstr>ช่วงที่มีชื่อ</vt:lpstr>
      </vt:variant>
      <vt:variant>
        <vt:i4>24</vt:i4>
      </vt:variant>
    </vt:vector>
  </HeadingPairs>
  <TitlesOfParts>
    <vt:vector size="41" baseType="lpstr">
      <vt:lpstr>ระบบจ่ายน้ำประปา</vt:lpstr>
      <vt:lpstr>กรด-ด่าง</vt:lpstr>
      <vt:lpstr>ระบบไฟฟ้า</vt:lpstr>
      <vt:lpstr>รางระบาย(1)</vt:lpstr>
      <vt:lpstr>รางระบาย(2)</vt:lpstr>
      <vt:lpstr>เหล็ก</vt:lpstr>
      <vt:lpstr>เครื่องมือฯประปา</vt:lpstr>
      <vt:lpstr>ประสานปากบ่อ</vt:lpstr>
      <vt:lpstr>911005</vt:lpstr>
      <vt:lpstr>เครื่องสูบน้ำดิบ</vt:lpstr>
      <vt:lpstr>เครื่องสูบน้ำดี</vt:lpstr>
      <vt:lpstr>ระบบท่อส่งน้ำดิบ</vt:lpstr>
      <vt:lpstr>921001</vt:lpstr>
      <vt:lpstr>1211010</vt:lpstr>
      <vt:lpstr>ทดสอบดิน</vt:lpstr>
      <vt:lpstr>ปร.6xF บาดาลขนาดใหญ่</vt:lpstr>
      <vt:lpstr>ปร.5 บาดาลขนาดใหญ่</vt:lpstr>
      <vt:lpstr>'1211010'!Print_Area</vt:lpstr>
      <vt:lpstr>'911005'!Print_Area</vt:lpstr>
      <vt:lpstr>'921001'!Print_Area</vt:lpstr>
      <vt:lpstr>'กรด-ด่าง'!Print_Area</vt:lpstr>
      <vt:lpstr>เครื่องมือฯประปา!Print_Area</vt:lpstr>
      <vt:lpstr>ทดสอบดิน!Print_Area</vt:lpstr>
      <vt:lpstr>'ปร.5 บาดาลขนาดใหญ่'!Print_Area</vt:lpstr>
      <vt:lpstr>'ปร.6xF บาดาลขนาดใหญ่'!Print_Area</vt:lpstr>
      <vt:lpstr>ประสานปากบ่อ!Print_Area</vt:lpstr>
      <vt:lpstr>ระบบจ่ายน้ำประปา!Print_Area</vt:lpstr>
      <vt:lpstr>ระบบท่อส่งน้ำดิบ!Print_Area</vt:lpstr>
      <vt:lpstr>ระบบไฟฟ้า!Print_Area</vt:lpstr>
      <vt:lpstr>'รางระบาย(1)'!Print_Area</vt:lpstr>
      <vt:lpstr>'รางระบาย(2)'!Print_Area</vt:lpstr>
      <vt:lpstr>เหล็ก!Print_Area</vt:lpstr>
      <vt:lpstr>'1211010'!Print_Titles</vt:lpstr>
      <vt:lpstr>'911005'!Print_Titles</vt:lpstr>
      <vt:lpstr>'921001'!Print_Titles</vt:lpstr>
      <vt:lpstr>'กรด-ด่าง'!Print_Titles</vt:lpstr>
      <vt:lpstr>ทดสอบดิน!Print_Titles</vt:lpstr>
      <vt:lpstr>'ปร.6xF บาดาลขนาดใหญ่'!Print_Titles</vt:lpstr>
      <vt:lpstr>ประสานปากบ่อ!Print_Titles</vt:lpstr>
      <vt:lpstr>ระบบจ่ายน้ำประปา!Print_Titles</vt:lpstr>
      <vt:lpstr>ระบบท่อส่งน้ำดิบ!Print_Titles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HomeUser</cp:lastModifiedBy>
  <cp:lastPrinted>2015-10-07T03:32:23Z</cp:lastPrinted>
  <dcterms:created xsi:type="dcterms:W3CDTF">2015-10-07T03:04:18Z</dcterms:created>
  <dcterms:modified xsi:type="dcterms:W3CDTF">2015-10-07T05:22:29Z</dcterms:modified>
</cp:coreProperties>
</file>